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C:\Users\Derek Gagnon\Downloads\"/>
    </mc:Choice>
  </mc:AlternateContent>
  <xr:revisionPtr revIDLastSave="0" documentId="13_ncr:1_{3686D582-A17B-4585-B00E-084FD57EAFD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Inherited Items" sheetId="1" r:id="rId1"/>
    <sheet name="Subsystem BOMs -&gt;" sheetId="2" r:id="rId2"/>
    <sheet name="Electrical" sheetId="3" r:id="rId3"/>
    <sheet name="Extruder" sheetId="4" r:id="rId4"/>
    <sheet name="Frame" sheetId="5" r:id="rId5"/>
    <sheet name="Mixing" sheetId="6" r:id="rId6"/>
    <sheet name="Concrete" sheetId="7" r:id="rId7"/>
    <sheet name="Testing BOMs -&gt;" sheetId="8" r:id="rId8"/>
    <sheet name="Electrical Tests" sheetId="9" r:id="rId9"/>
    <sheet name="Extruder Tests" sheetId="10" r:id="rId10"/>
    <sheet name="Z-Axis Tests" sheetId="11" r:id="rId11"/>
    <sheet name="Mixing Tests" sheetId="12" r:id="rId12"/>
    <sheet name="Concrete Tests" sheetId="13" r:id="rId13"/>
    <sheet name="BOM old" sheetId="14" state="hidden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6" i="14" l="1"/>
  <c r="J96" i="14"/>
  <c r="L95" i="14"/>
  <c r="J95" i="14"/>
  <c r="L94" i="14"/>
  <c r="J94" i="14"/>
  <c r="L93" i="14"/>
  <c r="J93" i="14"/>
  <c r="L92" i="14"/>
  <c r="J92" i="14"/>
  <c r="L91" i="14"/>
  <c r="J91" i="14"/>
  <c r="L90" i="14"/>
  <c r="J90" i="14"/>
  <c r="L89" i="14"/>
  <c r="J89" i="14"/>
  <c r="L88" i="14"/>
  <c r="J88" i="14"/>
  <c r="L87" i="14"/>
  <c r="J87" i="14"/>
  <c r="L86" i="14"/>
  <c r="J86" i="14"/>
  <c r="J98" i="14" s="1"/>
  <c r="J78" i="14"/>
  <c r="L77" i="14"/>
  <c r="J77" i="14"/>
  <c r="L76" i="14"/>
  <c r="J76" i="14"/>
  <c r="L75" i="14"/>
  <c r="J75" i="14"/>
  <c r="L74" i="14"/>
  <c r="J74" i="14"/>
  <c r="L73" i="14"/>
  <c r="J73" i="14"/>
  <c r="L72" i="14"/>
  <c r="J72" i="14"/>
  <c r="L71" i="14"/>
  <c r="J71" i="14"/>
  <c r="L70" i="14"/>
  <c r="J70" i="14"/>
  <c r="L69" i="14"/>
  <c r="J69" i="14"/>
  <c r="L68" i="14"/>
  <c r="L67" i="14"/>
  <c r="J67" i="14"/>
  <c r="L66" i="14"/>
  <c r="J66" i="14"/>
  <c r="L65" i="14"/>
  <c r="J65" i="14"/>
  <c r="L64" i="14"/>
  <c r="J64" i="14"/>
  <c r="L63" i="14"/>
  <c r="J63" i="14"/>
  <c r="L62" i="14"/>
  <c r="J62" i="14"/>
  <c r="L61" i="14"/>
  <c r="J61" i="14"/>
  <c r="L60" i="14"/>
  <c r="J60" i="14"/>
  <c r="L59" i="14"/>
  <c r="J59" i="14"/>
  <c r="L58" i="14"/>
  <c r="J58" i="14"/>
  <c r="L57" i="14"/>
  <c r="J57" i="14"/>
  <c r="L56" i="14"/>
  <c r="J56" i="14"/>
  <c r="L55" i="14"/>
  <c r="J55" i="14"/>
  <c r="L54" i="14"/>
  <c r="J54" i="14"/>
  <c r="J80" i="14" s="1"/>
  <c r="D54" i="14"/>
  <c r="L53" i="14"/>
  <c r="J53" i="14"/>
  <c r="L52" i="14"/>
  <c r="J52" i="14"/>
  <c r="L51" i="14"/>
  <c r="J51" i="14"/>
  <c r="L50" i="14"/>
  <c r="J50" i="14"/>
  <c r="L49" i="14"/>
  <c r="J49" i="14"/>
  <c r="L48" i="14"/>
  <c r="J48" i="14"/>
  <c r="L47" i="14"/>
  <c r="J47" i="14"/>
  <c r="L46" i="14"/>
  <c r="J46" i="14"/>
  <c r="L45" i="14"/>
  <c r="J45" i="14"/>
  <c r="L44" i="14"/>
  <c r="J44" i="14"/>
  <c r="L43" i="14"/>
  <c r="J43" i="14"/>
  <c r="L42" i="14"/>
  <c r="J42" i="14"/>
  <c r="L41" i="14"/>
  <c r="J41" i="14"/>
  <c r="L40" i="14"/>
  <c r="J40" i="14"/>
  <c r="L39" i="14"/>
  <c r="J39" i="14"/>
  <c r="L38" i="14"/>
  <c r="J38" i="14"/>
  <c r="L37" i="14"/>
  <c r="J37" i="14"/>
  <c r="L36" i="14"/>
  <c r="J36" i="14"/>
  <c r="L35" i="14"/>
  <c r="J35" i="14"/>
  <c r="L34" i="14"/>
  <c r="J34" i="14"/>
  <c r="L33" i="14"/>
  <c r="J33" i="14"/>
  <c r="L32" i="14"/>
  <c r="J32" i="14"/>
  <c r="L31" i="14"/>
  <c r="J31" i="14"/>
  <c r="L30" i="14"/>
  <c r="J30" i="14"/>
  <c r="L29" i="14"/>
  <c r="J29" i="14"/>
  <c r="L28" i="14"/>
  <c r="J28" i="14"/>
  <c r="L27" i="14"/>
  <c r="J27" i="14"/>
  <c r="L26" i="14"/>
  <c r="J26" i="14"/>
  <c r="L25" i="14"/>
  <c r="J25" i="14"/>
  <c r="L24" i="14"/>
  <c r="J24" i="14"/>
  <c r="L23" i="14"/>
  <c r="J23" i="14"/>
  <c r="L22" i="14"/>
  <c r="J22" i="14"/>
  <c r="J82" i="14" s="1"/>
  <c r="J20" i="14"/>
  <c r="L19" i="14"/>
  <c r="J19" i="14"/>
  <c r="L18" i="14"/>
  <c r="J18" i="14"/>
  <c r="L17" i="14"/>
  <c r="J17" i="14"/>
  <c r="L16" i="14"/>
  <c r="J16" i="14"/>
  <c r="L15" i="14"/>
  <c r="J15" i="14"/>
  <c r="L14" i="14"/>
  <c r="J14" i="14"/>
  <c r="J13" i="14"/>
  <c r="L12" i="14"/>
  <c r="J12" i="14"/>
  <c r="L11" i="14"/>
  <c r="J11" i="14"/>
  <c r="L10" i="14"/>
  <c r="J10" i="14"/>
  <c r="J9" i="14"/>
  <c r="L8" i="14"/>
  <c r="J8" i="14"/>
  <c r="L7" i="14"/>
  <c r="J7" i="14"/>
  <c r="J81" i="14" s="1"/>
  <c r="J22" i="13"/>
  <c r="J21" i="13"/>
  <c r="J20" i="13"/>
  <c r="J19" i="13"/>
  <c r="J18" i="13"/>
  <c r="J17" i="13"/>
  <c r="J16" i="13"/>
  <c r="J15" i="13"/>
  <c r="J14" i="13"/>
  <c r="J13" i="13"/>
  <c r="J12" i="13"/>
  <c r="J11" i="13"/>
  <c r="J10" i="13"/>
  <c r="J9" i="13"/>
  <c r="J8" i="13"/>
  <c r="J7" i="13"/>
  <c r="J6" i="13"/>
  <c r="J22" i="12"/>
  <c r="J21" i="12"/>
  <c r="J20" i="12"/>
  <c r="J19" i="12"/>
  <c r="J18" i="12"/>
  <c r="J17" i="12"/>
  <c r="J16" i="12"/>
  <c r="J15" i="12"/>
  <c r="J14" i="12"/>
  <c r="J13" i="12"/>
  <c r="J12" i="12"/>
  <c r="J11" i="12"/>
  <c r="J10" i="12"/>
  <c r="J9" i="12"/>
  <c r="J8" i="12"/>
  <c r="J7" i="12"/>
  <c r="J6" i="12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22" i="9"/>
  <c r="J21" i="9"/>
  <c r="J20" i="9"/>
  <c r="J19" i="9"/>
  <c r="J18" i="9"/>
  <c r="J17" i="9"/>
  <c r="J16" i="9"/>
  <c r="J15" i="9"/>
  <c r="J14" i="9"/>
  <c r="J13" i="9"/>
  <c r="J12" i="9"/>
  <c r="J11" i="9"/>
  <c r="J10" i="9"/>
  <c r="J9" i="9"/>
  <c r="J8" i="9"/>
  <c r="J7" i="9"/>
  <c r="J6" i="9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39" i="5"/>
  <c r="J38" i="5"/>
  <c r="J37" i="5"/>
  <c r="J36" i="5"/>
  <c r="J35" i="5"/>
  <c r="J34" i="5"/>
  <c r="J33" i="5"/>
  <c r="J32" i="5"/>
  <c r="J31" i="5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K36" i="4"/>
  <c r="K35" i="4"/>
  <c r="K34" i="4"/>
  <c r="K33" i="4"/>
  <c r="K32" i="4"/>
  <c r="K31" i="4"/>
  <c r="K30" i="4"/>
  <c r="K29" i="4"/>
  <c r="K28" i="4"/>
  <c r="K25" i="4"/>
  <c r="K24" i="4"/>
  <c r="K23" i="4"/>
  <c r="K21" i="4"/>
  <c r="K19" i="4"/>
  <c r="K18" i="4"/>
  <c r="K17" i="4"/>
  <c r="K16" i="4"/>
  <c r="K15" i="4"/>
  <c r="K14" i="4"/>
  <c r="K13" i="4"/>
  <c r="K12" i="4"/>
  <c r="K11" i="4"/>
  <c r="K10" i="4"/>
  <c r="K9" i="4"/>
  <c r="K8" i="4"/>
  <c r="J22" i="3"/>
  <c r="J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6" i="3"/>
  <c r="K9" i="1"/>
  <c r="K6" i="1"/>
</calcChain>
</file>

<file path=xl/sharedStrings.xml><?xml version="1.0" encoding="utf-8"?>
<sst xmlns="http://schemas.openxmlformats.org/spreadsheetml/2006/main" count="1614" uniqueCount="554">
  <si>
    <t>Bill of Materials</t>
  </si>
  <si>
    <t>Document: Inherited Items</t>
  </si>
  <si>
    <t>Revision Date: 11/03/20</t>
  </si>
  <si>
    <t>Part Name</t>
  </si>
  <si>
    <t>Part Number</t>
  </si>
  <si>
    <t>Description</t>
  </si>
  <si>
    <t>Quantity in stock</t>
  </si>
  <si>
    <t>Unit of Measure</t>
  </si>
  <si>
    <t>Supplier/Vendor</t>
  </si>
  <si>
    <t>Acquired</t>
  </si>
  <si>
    <t>Unit Cost</t>
  </si>
  <si>
    <t>Total Cost</t>
  </si>
  <si>
    <t>Subsystem/Category</t>
  </si>
  <si>
    <t>URL</t>
  </si>
  <si>
    <t>Identify the technical terminology by which this part is identified.</t>
  </si>
  <si>
    <t>Manufacturer's part number.</t>
  </si>
  <si>
    <t>Describe the details of what is being purchased.</t>
  </si>
  <si>
    <t>Quantity we currently have from previous team (number in use goes in paranthesis)</t>
  </si>
  <si>
    <t>Identify how units of this product are described.</t>
  </si>
  <si>
    <t>Identify the supplier.</t>
  </si>
  <si>
    <t>Identify whether the item was built, donated, purchased, or other.</t>
  </si>
  <si>
    <t>Assuming no cost for inherited items</t>
  </si>
  <si>
    <t>Quantity * Unit Cost</t>
  </si>
  <si>
    <t>Identify the subsystem or category this part belongs to.</t>
  </si>
  <si>
    <t>Provide a link.</t>
  </si>
  <si>
    <t>Venom Steel 50-Count One Size Fits All Nitrile Cleaning Gloves</t>
  </si>
  <si>
    <t>VEN6045R</t>
  </si>
  <si>
    <t>4.5 mil NITRILE gloves (heavy duty) for handling concrete. One Size fits all!</t>
  </si>
  <si>
    <t>Box of 50 pairs</t>
  </si>
  <si>
    <t>Lowes</t>
  </si>
  <si>
    <t>Inherited</t>
  </si>
  <si>
    <t>Safety</t>
  </si>
  <si>
    <t>iCreating 100ft 4 pin...ale to male Connectors</t>
  </si>
  <si>
    <t>X001IS1Q9X</t>
  </si>
  <si>
    <t>iCreating 100ft 4 Pin RGB Extension Cable Wire Cord for 5050 3528 Color Changing Flexible LED Strip Light with 10x Gapless LED Strip Connectors, 20x LED Strip Clips, 20x 4 Pin Male to Male Connector</t>
  </si>
  <si>
    <t>?</t>
  </si>
  <si>
    <t>each</t>
  </si>
  <si>
    <t>Amazon</t>
  </si>
  <si>
    <t>Electrical</t>
  </si>
  <si>
    <t>https://www.amazon.com/iCreating-Extension-Changing-Connectors-Connector/dp/B074H7DM4B/ref=sr_1_1?dchild=1&amp;keywords=iCreating+100ft+4+pin&amp;qid=1600892478&amp;sr=8-1</t>
  </si>
  <si>
    <t>Zip Ties Black</t>
  </si>
  <si>
    <t>8 in./11 in. Cable Ties, Black (100-Pack)</t>
  </si>
  <si>
    <t>Pack of 100</t>
  </si>
  <si>
    <t>Home Depot</t>
  </si>
  <si>
    <t>Other</t>
  </si>
  <si>
    <t>https://www.homedepot.com/p/Cambridge-8-in-11-in-Cable-Ties-Black-100-Pack-CT811-75C0W-R/303122688?source=shoppingads&amp;locale=en-US</t>
  </si>
  <si>
    <t>Power Supply</t>
  </si>
  <si>
    <t>LSR-350-24</t>
  </si>
  <si>
    <t>MEAN WELL LRS-350-24 350.4W 24V 14.6 Amp Single Output Switchable Power</t>
  </si>
  <si>
    <t>Meanwell</t>
  </si>
  <si>
    <t>Motor Coupling 10mm</t>
  </si>
  <si>
    <t>Sydien 8mm to 10mm Motor Shaft Coupling Aluminum Alloy Flexible Coupler Motor Connector Joint 2 Pcs</t>
  </si>
  <si>
    <t>Pack of 2</t>
  </si>
  <si>
    <t>Z-Axis</t>
  </si>
  <si>
    <t>https://www.amazon.com/Sydien-Coupling-Aluminum-Flexible-Connector/dp/B07H9WJG42/ref=sr_1_1?keywords=flexible+coupler+10mm+to+8mm&amp;qid=1580787149&amp;sr=8-1</t>
  </si>
  <si>
    <t>Electronics</t>
  </si>
  <si>
    <t>Makeblock 42BYG Stepper Motor</t>
  </si>
  <si>
    <t>42BYG</t>
  </si>
  <si>
    <t>12V 1.7A 2 phase stepper motor</t>
  </si>
  <si>
    <t>MakeBlock</t>
  </si>
  <si>
    <t>Electrical/Z-Axis</t>
  </si>
  <si>
    <t>https://www.makeblock.com/project/42byg-stepper-motor</t>
  </si>
  <si>
    <t>Usongshine Geared Stepper Motor 5.18:1</t>
  </si>
  <si>
    <t>17HS44015-PG518</t>
  </si>
  <si>
    <t>Nema 17 bipolar stepper motor, 1.68A</t>
  </si>
  <si>
    <t>https://www.amazon.com/dp/B07V359RFB/ref=cm_sw_r_cp_tai_AADmEbM06MB3P</t>
  </si>
  <si>
    <t>StepperOnline Nema 17</t>
  </si>
  <si>
    <t>17HS19-2004S1</t>
  </si>
  <si>
    <t>Nema 17 bipolar stepper motor, 2A, 59Ncm</t>
  </si>
  <si>
    <t>StepperOnline</t>
  </si>
  <si>
    <t>https://www.omc-stepperonline.com/nema-17-bipolar-59ncm-84oz-in-2a-42x48mm-4-wires-w-1m-cable-and-connector.html</t>
  </si>
  <si>
    <t xml:space="preserve">Vexta Nema 17 Stepper </t>
  </si>
  <si>
    <t>Unknown</t>
  </si>
  <si>
    <t>Random Misc Stepper Motor</t>
  </si>
  <si>
    <t>3.6 deg/step</t>
  </si>
  <si>
    <t>Nema 23 Stepper Motor</t>
  </si>
  <si>
    <t>23HS22-2804S</t>
  </si>
  <si>
    <t>1.8 deg/step 2.8A 1.26Nm</t>
  </si>
  <si>
    <t>End Stops (2 Cherry, 1 Micro Switch)</t>
  </si>
  <si>
    <t>Sayama Geared Motor 24v</t>
  </si>
  <si>
    <t>RB-35PM-YKA</t>
  </si>
  <si>
    <t>ECM-6 5627 21/04 120v AC</t>
  </si>
  <si>
    <t>AC Motor</t>
  </si>
  <si>
    <t>Permobil Motor Controller?</t>
  </si>
  <si>
    <t>Motor Controller?</t>
  </si>
  <si>
    <t>URBEST AC 250V 5A SPDT 1NO 1NC</t>
  </si>
  <si>
    <t>TRTAZ11A</t>
  </si>
  <si>
    <t>3 Pin Momentary Hinge Roller Lever Micro Switches</t>
  </si>
  <si>
    <t>https://www.amazon.com/URBESTAC-Momentary-Hinge-Roller-Switches/dp/B00MFRMFS6/ref=sr_1_1?crid=RGS4WLA8PJSB&amp;dchild=1&amp;keywords=urbest+ac+250v+5a+spdt+1no+1nc+momentary+hinge+roller+lever&amp;qid=1601147375&amp;sprefix=urbest+250v%2Caps%2C179&amp;sr=8-1</t>
  </si>
  <si>
    <t>Nuts and Bolts</t>
  </si>
  <si>
    <t>Metric Flat Washer</t>
  </si>
  <si>
    <t>Fastenal Metric Flat Washer Din 125A ZP</t>
  </si>
  <si>
    <t>Fastenal</t>
  </si>
  <si>
    <t>T Nut ????</t>
  </si>
  <si>
    <t xml:space="preserve">Sydien 8 mm to 10mm Motor Shaft Coupling </t>
  </si>
  <si>
    <t>8mm to 10mm Motor Shaft Coupling Aluminum Alloy Flexible Coupler Motor Connector Joint</t>
  </si>
  <si>
    <t>Sydien</t>
  </si>
  <si>
    <t>Lock Nut</t>
  </si>
  <si>
    <t>Fastenal M5-0.8 Class 6 Zinc Finish Steel Nylon Insert Lock Nut</t>
  </si>
  <si>
    <t>Fastenal M6-1.0 x 4 Flat head Socket Cap Skrew Black Oxide Finish</t>
  </si>
  <si>
    <t>Fastenal M6-1.0x15mm Black Oxide Flat Head</t>
  </si>
  <si>
    <t>0154345</t>
  </si>
  <si>
    <t>Fastenal M5x45mm Black Oxide Socket Head Cap</t>
  </si>
  <si>
    <t>Fastenal M6-1.0x10mm Black Oxide Button Head Cap</t>
  </si>
  <si>
    <t>Fastenal M5x40mm Black Oxide Socket Head Cap</t>
  </si>
  <si>
    <t>Fastenal M5-0.8x25mm Black Oxide Button Head Cap</t>
  </si>
  <si>
    <t>Fastenal M5-0.8x20mm Black Oxide Socket Head Cap</t>
  </si>
  <si>
    <t>Fastenal M5-0.8x14mm Black Oxide Button Head Cap</t>
  </si>
  <si>
    <t>Fastenal M5-0.8x14mm Black Oxide Flat Head Cap</t>
  </si>
  <si>
    <t>Fastenal M6 DIN125A Flat Washer Zinc</t>
  </si>
  <si>
    <t>Fastenal MM BHSCS 6 x 14 (not exactly sure what these are)</t>
  </si>
  <si>
    <t>????</t>
  </si>
  <si>
    <t>Fastenal M5-0.8x50mm SHCS 8.8</t>
  </si>
  <si>
    <t>Fastenal M5-0.8 Zinc Nylon Lock Nut</t>
  </si>
  <si>
    <t>Fastenal M5-0.8x35mm Black Oxide Socket Head Cap Screw</t>
  </si>
  <si>
    <t>Fastenal M6-1.0x20mm Black Oxide Button Head Cap Screw</t>
  </si>
  <si>
    <t>Metric flat washers din 125A ZP</t>
  </si>
  <si>
    <t>M5 x 10mm OD DIN 125 Low Carbon Zinc Finish Steel Type A General Purpose Flat Washer</t>
  </si>
  <si>
    <t>45 Series M6 Standard Drop-in T-Nut</t>
  </si>
  <si>
    <t xml:space="preserve">T-slot nut for heavy mounting </t>
  </si>
  <si>
    <t>https://8020.net/13129.html</t>
  </si>
  <si>
    <t>1 3/8 " Wood screw</t>
  </si>
  <si>
    <t>Motor couplings 10 mm</t>
  </si>
  <si>
    <t>M5 0.8 Lock nut</t>
  </si>
  <si>
    <t>M6 1.0-14</t>
  </si>
  <si>
    <t>M5-0.8 x 20 cap screw</t>
  </si>
  <si>
    <t>M5-0.8x40 cap screw</t>
  </si>
  <si>
    <t>Movement Hardware</t>
  </si>
  <si>
    <t>SBR16UU Bearing Block</t>
  </si>
  <si>
    <t>SBR16</t>
  </si>
  <si>
    <t>16mm Linear Bearing Slider Block</t>
  </si>
  <si>
    <t>https://www.amazon.com/SBR16UU-Linear-Bearing-Pillow-Router/dp/B073VHFVD4/ref=sr_1_3?dchild=1&amp;keywords=SBR16uu+bearing+block&amp;qid=1601147548&amp;sr=8-3</t>
  </si>
  <si>
    <t>Leave this blank, or don't, if you dare</t>
  </si>
  <si>
    <t>Project: P21652</t>
  </si>
  <si>
    <t>Document: Electrical Subsystem BOM</t>
  </si>
  <si>
    <t>Revision Date:</t>
  </si>
  <si>
    <t>Quantity Required</t>
  </si>
  <si>
    <t>Quantity that is needed</t>
  </si>
  <si>
    <t>Quantity we currently have from previous team - NEED TO CHECK INHERITED ITEMS LIST</t>
  </si>
  <si>
    <t>Identify the proposed supplier.</t>
  </si>
  <si>
    <t>Cost per unit of measure</t>
  </si>
  <si>
    <t>Document: Extruder Subsystem BOM</t>
  </si>
  <si>
    <t>Revision Date: 01/14/2021</t>
  </si>
  <si>
    <t>Purchase Quantity</t>
  </si>
  <si>
    <t>How many do we need to buy? EX. If you need 10 and you are buying packs of 5, you need to purchase a qty of 2</t>
  </si>
  <si>
    <t>Purchase Quantity * Unit Cost</t>
  </si>
  <si>
    <t>Hardware</t>
  </si>
  <si>
    <t>M5x16 18-8 Stainless Steel Socket Head Cap Screws</t>
  </si>
  <si>
    <t>NA</t>
  </si>
  <si>
    <t>M5x16 Socket Head Cap Screws</t>
  </si>
  <si>
    <t>MSD Supply Shelf</t>
  </si>
  <si>
    <t>Donated</t>
  </si>
  <si>
    <t>M3 x 25mm 18-8 Stainless Steel Socket Head Cap Screws</t>
  </si>
  <si>
    <t>91292A020</t>
  </si>
  <si>
    <t>M3x25mm SS Screws - lock parts on rectangular tube</t>
  </si>
  <si>
    <t>100 Pack</t>
  </si>
  <si>
    <t>Purchased</t>
  </si>
  <si>
    <t>https://www.mcmaster.com/91292A020/</t>
  </si>
  <si>
    <t>18-8 Stainless Steel Nylon-Insert Locknut M3x0.5</t>
  </si>
  <si>
    <t>93625A100</t>
  </si>
  <si>
    <t>M3 x 0.5 mm Thread, 4 mm High</t>
  </si>
  <si>
    <t>100 pack</t>
  </si>
  <si>
    <t>https://www.mcmaster.com/93625A100/</t>
  </si>
  <si>
    <t>Low-Carbon Steel Rectangular Tube 1/2 x 1/2</t>
  </si>
  <si>
    <t>6527K154</t>
  </si>
  <si>
    <t>Low-Carbon Steel Rectangular Tube 1/2 x 1/2 &amp; 0.065" Wall Thickness</t>
  </si>
  <si>
    <t>340 mm?</t>
  </si>
  <si>
    <t>3 Feet</t>
  </si>
  <si>
    <t>https://www.lowes.com/pd/Hillman-1-2-in-W-x-3-ft-L-Plain-Hot-Rolled-Steel-Weldable-Square-Tube/3057619?cm_mmc=shp-_-c-_-prd-_-hdw-_-google-_-lia-_-213-_-threadedrodandmetalshapes-_-3057619-_-0&amp;placeholder=null&amp;ds_rl=1286981&amp;gclid=CjwKCAiAsOmABhAwEiwAEBR0ZuzUWGri9xYConAObZ29WBKlG84aGyaJN1oSK9KgIr0Zd0FVH7EhChoCnLMQAvD_BwE&amp;gclsrc=aw.ds</t>
  </si>
  <si>
    <t>6009-2RS Double Rubber Seal Bearings 45x75x16mm</t>
  </si>
  <si>
    <t>6009-2RSx2Pcs</t>
  </si>
  <si>
    <t>2 Pack</t>
  </si>
  <si>
    <t>https://www.amazon.com/XiKe-45x75x16mm-Performance-Cost-Effective-Pre-Lubricated/dp/B0722TLLN3/ref=sr_1_1_sspa?dchild=1&amp;keywords=6009+bearing&amp;qid=1608228250&amp;sr=8-1-spons&amp;psc=1&amp;spLa=ZW5jcnlwdGVkUXVhbGlmaWVyPUFXVUtXVzY2WTJLQkgmZW5jcnlwdGVkSWQ9QTAyODc5MTZRN09WM05XMDhJOEQmZW5jcnlwdGVkQWRJZD1BMDkzMzYzMU8yMFVXUkZXMDBSTCZ3aWRnZXROYW1lPXNwX2F0ZiZhY3Rpb249Y2xpY2tSZWRpcmVjdCZkb05vdExvZ0NsaWNrPXRydWU=</t>
  </si>
  <si>
    <t>30205 Tapered Roller Bearings</t>
  </si>
  <si>
    <t>30205 Tapered Roller Bearings 25x52x16.25mm</t>
  </si>
  <si>
    <t>https://www.amazon.com/XMHF-Tapered-Roller-Bearing-20x53x22mm/dp/B07GNC3ZWQ/ref=sr_1_4?dchild=1&amp;keywords=tapered+roller+bearing&amp;qid=1608242607&amp;sr=8-4</t>
  </si>
  <si>
    <t>Charlotte Pipe PVC 600 Wye 3 inch</t>
  </si>
  <si>
    <t>3 inch PVC Wye piece</t>
  </si>
  <si>
    <t>https://www.lowes.com/pd/Charlotte-Pipe-3-in-x-3-in-dia-PVC-Schedule-40-Hub-Wye-Fitting/3132803</t>
  </si>
  <si>
    <t>Charlotte Pipe PVC 600 Reducer 1 - 1/2" to 3"</t>
  </si>
  <si>
    <t>3 inch to 1 - 1/2 inch PVC reducer</t>
  </si>
  <si>
    <t>https://www.lowes.com/pd/Charlotte-Pipe-1-1-2-in-x-3-in-dia-PVC-Schedule-40-Hub-Adapter-Coupling-Fitting/3132739</t>
  </si>
  <si>
    <t>Lasco 1-1/2" to 1-1/4" PVC threaded adapter</t>
  </si>
  <si>
    <t>1-1/2" to 1-1/4" PVC threaded adapter</t>
  </si>
  <si>
    <t>https://www.lowes.com/pd/LASCO-1-1-4-in-x-1-1-4-in-x-1-2-in-dia-Adapter-PVC-Fitting/3380936</t>
  </si>
  <si>
    <t>Charlotte Pipe PVC 3-in x 3-in dia Schedule 40 Adapter</t>
  </si>
  <si>
    <t>3-in to threaded adapter</t>
  </si>
  <si>
    <t>https://www.lowes.com/pd/Charlotte-Pipe-3-in-x-3-in-dia-PVC-Schedule-40-Female-Adapter-Fitting/3132711</t>
  </si>
  <si>
    <t>3 inch length of 3-in diameter PVC pipe</t>
  </si>
  <si>
    <t>TBD</t>
  </si>
  <si>
    <t>3-in PVC pipe to connect reducer to wye</t>
  </si>
  <si>
    <t>https://www.lowes.com/search?searchTerm=3+inch+pipe</t>
  </si>
  <si>
    <t>Overture PETG Orange 1.75mm</t>
  </si>
  <si>
    <t>PETG</t>
  </si>
  <si>
    <t>https://www.amazon.com/dp/B07VJYL11F/?coliid=I3HCJ45AMV8HLY&amp;colid=HASFL3PC0LVE&amp;psc=1&amp;ref_=lv_ov_lig_dp_it</t>
  </si>
  <si>
    <t>M6 x 1.0 Nuts</t>
  </si>
  <si>
    <t>Nuts to lock onto the motor shaft and attach to the auger shaft</t>
  </si>
  <si>
    <t>3 Pack</t>
  </si>
  <si>
    <t>3D Printed Parts</t>
  </si>
  <si>
    <t>3D Printed Wiper Motor Mount</t>
  </si>
  <si>
    <t>Mounts onto the wiper motor and connects to the PVC Mount</t>
  </si>
  <si>
    <t>Derek's 3D Printing Services</t>
  </si>
  <si>
    <t>Built</t>
  </si>
  <si>
    <t>https://drive.google.com/drive/u/1/folders/1O1z9P8RM3Ri0-yS2uS_9z7xJDH0Z-Lnh</t>
  </si>
  <si>
    <t>3D Printed PVC Mount</t>
  </si>
  <si>
    <t>Screws into the PVC shell and has wiper motor mount attached</t>
  </si>
  <si>
    <t>3D Printed Motor Coupler</t>
  </si>
  <si>
    <t>Attaches the wipre motor shaft to the square tube/shaft</t>
  </si>
  <si>
    <t>3D Printed Auger</t>
  </si>
  <si>
    <t>Auger that moves concrete</t>
  </si>
  <si>
    <t>3D Printed Nozzle</t>
  </si>
  <si>
    <t>The prototype nozzle that concrete gets pushed through to create bead</t>
  </si>
  <si>
    <t>3D Printed Auger Bearing Spacer</t>
  </si>
  <si>
    <t>Mounts onto the shaft and fits into both bearings providing the necessary spacing</t>
  </si>
  <si>
    <t>Extruder Wiper Motor</t>
  </si>
  <si>
    <t>12VDC-WIPER-MOTOR</t>
  </si>
  <si>
    <t>2-Speed 12VDC Wiper Motor</t>
  </si>
  <si>
    <t>MonsterGuts</t>
  </si>
  <si>
    <t>https://www.monsterguts.com/store/product.php?productid=17685&amp;cat=3&amp;page=1</t>
  </si>
  <si>
    <t>Wiper Motor 12V Power Supply</t>
  </si>
  <si>
    <t>12V 30A PSU</t>
  </si>
  <si>
    <t>https://www.amazon.com/dp/B06VWV5YCH/?coliid=I1N3HXJUNR69P1&amp;colid=HASFL3PC0LVE&amp;psc=1&amp;ref_=lv_ov_lig_dp_it</t>
  </si>
  <si>
    <t>25A Solid State Relay</t>
  </si>
  <si>
    <t>SSR-25DD</t>
  </si>
  <si>
    <t>25A DC to DC Solid State Relay with Heat Sink</t>
  </si>
  <si>
    <t>https://www.amazon.com/SSR-40DD-Solid-State-Relay-Output/dp/B08FQL4H8R/ref=sr_1_1?dchild=1&amp;keywords=ssr+dc&amp;qid=1610652350&amp;sr=8-1</t>
  </si>
  <si>
    <t>14 AWG Wire Red/Black Wire</t>
  </si>
  <si>
    <t>IG14100RBK</t>
  </si>
  <si>
    <t>14 AWG red/black speaker wire</t>
  </si>
  <si>
    <t>8 Feet?</t>
  </si>
  <si>
    <t>100 Feet</t>
  </si>
  <si>
    <t>https://www.amazon.com/dp/B078YYLT5T/?coliid=I1DCWVNF1QL9AJ&amp;colid=HASFL3PC0LVE&amp;psc=1&amp;ref_=lv_ov_lig_dp_it</t>
  </si>
  <si>
    <t>3/16" Spade Connectors Female</t>
  </si>
  <si>
    <t>Connectors for Wiper Motor</t>
  </si>
  <si>
    <t>Derek</t>
  </si>
  <si>
    <t>Fork Spade Connectors Male</t>
  </si>
  <si>
    <t>Connectors for Power Supply</t>
  </si>
  <si>
    <t>Computer Power Supply Cord</t>
  </si>
  <si>
    <t>PS615143</t>
  </si>
  <si>
    <t>3-Wire, 10 ft, 18 AWG, 10A/125V AC, 1250w</t>
  </si>
  <si>
    <t>https://www.amazon.com/dp/B0002GRUIM/?coliid=I6ZLMR1IY1LLJ&amp;colid=HASFL3PC0LVE&amp;psc=1&amp;ref_=lv_ov_lig_dp_it</t>
  </si>
  <si>
    <t>Power Supply Plug &amp; Switch</t>
  </si>
  <si>
    <t>B082ZFRV1B</t>
  </si>
  <si>
    <t>3 Pack Red Button AC Panel Mount Plug and Switch w/ fuse</t>
  </si>
  <si>
    <t>3 pack</t>
  </si>
  <si>
    <t>https://www.amazon.com/dp/B082ZFRV1B/?coliid=I2Z1CYQIQ2COAA&amp;colid=HASFL3PC0LVE&amp;psc=1&amp;ref_=lv_ov_lig_dp_it</t>
  </si>
  <si>
    <t>0.25 in 16-14 AWG Female Spade connectors</t>
  </si>
  <si>
    <t>B07FQB6WXP</t>
  </si>
  <si>
    <t>Connectors for Power Switch</t>
  </si>
  <si>
    <t>https://www.amazon.com/dp/B07FQB6WXP/?coliid=I1HZ3FOX4GTDNJ&amp;colid=HASFL3PC0LVE&amp;psc=1&amp;ref_=lv_ov_lig_dp_it</t>
  </si>
  <si>
    <t>Document: Z-Axis Subsystem BOM</t>
  </si>
  <si>
    <t>notes</t>
  </si>
  <si>
    <t>T-slot stock 975mm 45 series</t>
  </si>
  <si>
    <t>E45-4545</t>
  </si>
  <si>
    <t>4545 equivalent</t>
  </si>
  <si>
    <t>pieces</t>
  </si>
  <si>
    <t>CS Automation (parco)</t>
  </si>
  <si>
    <t>T-slot stock 1350mm 45 series</t>
  </si>
  <si>
    <t>T-slot stock 1450mm 45 series</t>
  </si>
  <si>
    <t>T-slot stock 875mm 40 series</t>
  </si>
  <si>
    <t>E40-4040</t>
  </si>
  <si>
    <t>4040 equivalent</t>
  </si>
  <si>
    <t>Pieces</t>
  </si>
  <si>
    <t>T-slot stock 835mm 40 series</t>
  </si>
  <si>
    <t>T-slot stock 130mm 40 series</t>
  </si>
  <si>
    <t>40 S 4 Hole Inside Corner Bracket</t>
  </si>
  <si>
    <t xml:space="preserve">B43013 </t>
  </si>
  <si>
    <t xml:space="preserve">B141026 </t>
  </si>
  <si>
    <t>40 S 5 Hole Tee Joining Plate</t>
  </si>
  <si>
    <t xml:space="preserve">J43406 </t>
  </si>
  <si>
    <t xml:space="preserve">40 S 4 Hole Inside Gusset Corner Bracket </t>
  </si>
  <si>
    <t>B43363</t>
  </si>
  <si>
    <t xml:space="preserve">40 S 5 Hole 90 Degree Joining Plare </t>
  </si>
  <si>
    <t xml:space="preserve">J43516 </t>
  </si>
  <si>
    <t xml:space="preserve">40 S 4 Hole Inside Corner Bracket </t>
  </si>
  <si>
    <t xml:space="preserve">4 S Base Plate for H27149 </t>
  </si>
  <si>
    <t>H24073</t>
  </si>
  <si>
    <t>Screw</t>
  </si>
  <si>
    <t>M8x18</t>
  </si>
  <si>
    <t>https://www.amazon.com/M8-1-25-Button-Socket-Screws-Quantity/dp/B08HHCBDDX/ref=sr_1_3?dchild=1&amp;keywords=m8-1.25+x+18&amp;qid=1611862968&amp;refinements=p_85%3A2470955011&amp;rnid=2470954011&amp;rps=1&amp;sr=8-3</t>
  </si>
  <si>
    <t>25 pcs</t>
  </si>
  <si>
    <t>recieved</t>
  </si>
  <si>
    <t>M8 x 20</t>
  </si>
  <si>
    <t>https://www.amazon.com/M8-1-25-Socket-Screws-Stainless-Quantity/dp/B084Q39D1K/ref=sr_1_5?dchild=1&amp;keywords=m8-1.25+x+18&amp;qid=1611862968&amp;refinements=p_85%3A2470955011&amp;rnid=2470954011&amp;rps=1&amp;sr=8-5</t>
  </si>
  <si>
    <t>20 pc</t>
  </si>
  <si>
    <t>M8 x 25</t>
  </si>
  <si>
    <t>https://www.amazon.com/U-Turn-M8-1-25-Button-Socket-Stainless/dp/B07XXGCCKL/ref=sr_1_19?dchild=1&amp;keywords=m8-1.25+x+25&amp;qid=1611863126&amp;sr=8-19</t>
  </si>
  <si>
    <t>25pc</t>
  </si>
  <si>
    <t>M8 x 16</t>
  </si>
  <si>
    <t>https://www.amazon.com/M8-1-25-Button-Socket-Screws-Stainless/dp/B086W8BJ4X/ref=sr_1_16?dchild=1&amp;keywords=m8-1.25+x+18&amp;qid=1611862968&amp;refinements=p_85%3A2470955011&amp;rnid=2470954011&amp;rps=1&amp;sr=8-16</t>
  </si>
  <si>
    <t>50pc</t>
  </si>
  <si>
    <t>M6 x 1.0x25 countersunk</t>
  </si>
  <si>
    <t>https://www.amazon.com/M6-1-0-Socket-Screws-Finish-Machine/dp/B08DHGG1MS/ref=sr_1_5?crid=1PNR53N0OYUN1&amp;dchild=1&amp;keywords=Screws&amp;pd_rd_r=b3cd76cf-3acb-44ea-9a8e-d5f6fed30c91&amp;pd_rd_w=O9T5Z&amp;pd_rd_wg=MQb6J&amp;pf_rd_p=91473338-a775-4a82-9600-6767cae1f29a&amp;pf_rd_r=BCXCQFQ2XA62J9R8GGEN&amp;pid=zzjxS0B&amp;qid=1611866331&amp;refinements=p_n_feature_fourteen_browse-bin%3A11434063011%2Cp_n_feature_two_browse-bin%3A2292860011%2Cp_85%3A2470955011&amp;rnid=2470954011&amp;rps=1&amp;s=industrial&amp;sprefix=M6%2Bcount%2Caps%2C160&amp;sr=1-5&amp;th=1</t>
  </si>
  <si>
    <t>M6 x 1.0x16 countersunk</t>
  </si>
  <si>
    <t>M5x 0.8x45</t>
  </si>
  <si>
    <t>T nut Slot</t>
  </si>
  <si>
    <t>M8 Tslot 45</t>
  </si>
  <si>
    <t>https://www.amazon.com/Ideaker-European-Standard-Aluminum-Sliding/dp/B01MTOWAUF/ref=sr_1_5?dchild=1&amp;keywords=m8+t+nut+45+series&amp;qid=1611868903&amp;refinements=p_85%3A2470955011&amp;rnid=2470954011&amp;rps=1&amp;s=industrial&amp;sr=1-5</t>
  </si>
  <si>
    <t>50 pc</t>
  </si>
  <si>
    <t>M6 Tslot 45</t>
  </si>
  <si>
    <t>https://www.amazon.com/MroMax-Thread-Hammer-Aluminum-Profile/dp/B07Z7WQGLL/ref=sr_1_3?dchild=1&amp;keywords=m6%2Bt%2Bnut%2B45&amp;qid=1611868535&amp;refinements=p_85%3A2470955011&amp;rnid=2470954011&amp;rps=1&amp;s=industrial&amp;sr=1-3&amp;th=1</t>
  </si>
  <si>
    <t>16 pc</t>
  </si>
  <si>
    <t>M8 Tslot 40</t>
  </si>
  <si>
    <t>https://www.amazon.com/Silver-Sliding-European-Standard-Aluminum/dp/B07L3K982C/ref=sr_1_5?dchild=1&amp;keywords=m8+t+nut+40+series&amp;qid=1611871280&amp;refinements=p_85%3A2470955011&amp;rnid=2470954011&amp;rps=1&amp;s=industrial&amp;sr=1-5</t>
  </si>
  <si>
    <t>48 pc</t>
  </si>
  <si>
    <t>Ball spring nut</t>
  </si>
  <si>
    <t>M8 Roller 40</t>
  </si>
  <si>
    <t>https://www.amazon.com/ZXHAO-Elastic-Nickel-Plated-Aluminum-Extrusion/dp/B088WV5KZT/ref=sr_1_5?dchild=1&amp;keywords=ball+spring+nut+m8&amp;qid=1611867448&amp;refinements=p_85%3A2470955011&amp;rnid=2470954011&amp;rps=1&amp;s=industrial&amp;sr=1-5</t>
  </si>
  <si>
    <t>M6 roller 45</t>
  </si>
  <si>
    <t>not purchased</t>
  </si>
  <si>
    <t>M8 Roller 45</t>
  </si>
  <si>
    <t>https://www.amazon.com/uxcell-Elastic-Aluminum-Extrusion-Profile/dp/B07KWVRRGK/ref=sr_1_3?dchild=1&amp;keywords=ball+spring+nut+m8&amp;qid=1611867448&amp;refinements=p_85%3A2470955011&amp;rnid=2470954011&amp;rps=1&amp;s=industrial&amp;sr=1-3</t>
  </si>
  <si>
    <t>12 pc</t>
  </si>
  <si>
    <t>Leveling casters</t>
  </si>
  <si>
    <t>https://www.amazon.com/Sporacingrts-Retractable-Workbench-Workbenches-Machinery/dp/B08MVJR67L/ref=sr_1_68?dchild=1&amp;keywords=leveling+caster&amp;qid=1611776012&amp;refinements=p_85%3A2470955011&amp;rnid=2470954011&amp;rps=1&amp;sr=8-68</t>
  </si>
  <si>
    <t>4pc</t>
  </si>
  <si>
    <t>Document: Mixing Subsystem BOM</t>
  </si>
  <si>
    <t>Document: Concrete Subsystem BOM</t>
  </si>
  <si>
    <t>Document: Electrical Testing BOM</t>
  </si>
  <si>
    <t>Document: Extruder Testing BOM</t>
  </si>
  <si>
    <t>3 inch length of 3-in PVC pipe</t>
  </si>
  <si>
    <t>3D printed Stepper Motor Mount</t>
  </si>
  <si>
    <t>Mount that screws into the PVC and holds the stepper motor in place</t>
  </si>
  <si>
    <t>3D printed Auger shaft adapter</t>
  </si>
  <si>
    <t>Attaches the stepper motor shaft to the square tube/shaft</t>
  </si>
  <si>
    <t>3D printed Auger</t>
  </si>
  <si>
    <t>3d printed Nozzle</t>
  </si>
  <si>
    <t>Square Auger shaft 0.5-in x 0.5-in</t>
  </si>
  <si>
    <t>Steel auger shaft that connects to stepper motor shaft</t>
  </si>
  <si>
    <t>Document: Z-Axis Testing BOM</t>
  </si>
  <si>
    <t xml:space="preserve">T-Nut </t>
  </si>
  <si>
    <t>T-Nut (M6) (drop-ins) For Ballscrew - Typical</t>
  </si>
  <si>
    <t>80/20</t>
  </si>
  <si>
    <t>To Be Purchased</t>
  </si>
  <si>
    <t>Economy T-Nut</t>
  </si>
  <si>
    <t>M6 Slide-in Economy T-Nut Block</t>
  </si>
  <si>
    <t>double economy T-nut</t>
  </si>
  <si>
    <t xml:space="preserve">25-1962
</t>
  </si>
  <si>
    <t>used with 3D printed gussets and motor mounts (x91)</t>
  </si>
  <si>
    <t>single economy T-nut</t>
  </si>
  <si>
    <t>25-1961</t>
  </si>
  <si>
    <t>used for motor mounting</t>
  </si>
  <si>
    <t>80/20 45x45 T Slot Aluminum Extrusion</t>
  </si>
  <si>
    <t>45-4545</t>
  </si>
  <si>
    <t>45mm X 45mm x 955mm</t>
  </si>
  <si>
    <t>955 mm</t>
  </si>
  <si>
    <t>45mm X 45mm x 910mm</t>
  </si>
  <si>
    <t>910 mm</t>
  </si>
  <si>
    <t>45mm X 45mm x 1450mm</t>
  </si>
  <si>
    <t>1450 mm</t>
  </si>
  <si>
    <t>45mm X 45mm x 1305mm</t>
  </si>
  <si>
    <t>1305 mm</t>
  </si>
  <si>
    <t>45mm X 45mm x 1260mm</t>
  </si>
  <si>
    <t>1260 mm</t>
  </si>
  <si>
    <t>45mm X 45mm x 1540mm</t>
  </si>
  <si>
    <t>1540mm</t>
  </si>
  <si>
    <t>M5 x 16mm Socket Cap Screw</t>
  </si>
  <si>
    <t>Needed for mounting X-Axis to Y-Axis linear rail carriages (need x8) &amp; Z-Axis ballscrew to Y-axis mounting (need 8) &amp; XYmount to Y-axis ballscrew (x8)</t>
  </si>
  <si>
    <t>Document: Mixing Testing BOM</t>
  </si>
  <si>
    <t>4 inch diameter Mixing Auger</t>
  </si>
  <si>
    <t>D2006113</t>
  </si>
  <si>
    <t>Auger Drill Bit for Planting 4"x12",Post Hole Digger for 3/8” Hex Drive Drill</t>
  </si>
  <si>
    <t>Each</t>
  </si>
  <si>
    <t>Cerpourt on Amazon</t>
  </si>
  <si>
    <t>https://www.amazon.com/Planting-Garden-Flower-Bedding-Planter/dp/B08B12LH17/ref=sr_1_31?dchild=1&amp;keywords=4+inch+auger&amp;qid=1602709042&amp;sr=8-31</t>
  </si>
  <si>
    <t>4 inch Diameter Schedule 40 PVC Pipe - 10.75 inch piece</t>
  </si>
  <si>
    <t>4 inch diameter white PVC Schedule 40 pipe</t>
  </si>
  <si>
    <t>https://www.lowes.com/pd/Charlotte-Pipe-4-in-dia-x-5-ft-L-220-PSI-PVC-Pipe/3581472</t>
  </si>
  <si>
    <t>4-in PVC End Cap</t>
  </si>
  <si>
    <t>Charlotte Pipe 4-in x 4-in dia Cap PVC Fitting</t>
  </si>
  <si>
    <t>https://www.lowes.com/pd/Charlotte-Pipe-4-in-x-4-in-x-4-in-dia-Cap-PVC-Fitting/3133059</t>
  </si>
  <si>
    <t>2-in x 4-in PVC Reducer/Coupling</t>
  </si>
  <si>
    <t>Charlotte Pipe 2-in x 4-in dia Schedule 40 Coupling</t>
  </si>
  <si>
    <t>https://www.lowes.com/pd/Charlotte-Pipe-2-in-x-4-in-dia-PVC-Schedule-40-Hub-Adapter-Coupling-Fitting/3132743</t>
  </si>
  <si>
    <t>Document: Concrete Testing BOM</t>
  </si>
  <si>
    <t>Document: Bill of Materials</t>
  </si>
  <si>
    <t>Revision Date: 04/23/20</t>
  </si>
  <si>
    <t>Quantity</t>
  </si>
  <si>
    <t>Actual Quantity</t>
  </si>
  <si>
    <t># proposed for purchase</t>
  </si>
  <si>
    <t>Quantity we currently have from previous team</t>
  </si>
  <si>
    <t>General Project Materials</t>
  </si>
  <si>
    <t>Encore Plastics 12-in Blue Plastic Bucket Lid</t>
  </si>
  <si>
    <t>bucket lids for storing cement powder</t>
  </si>
  <si>
    <t>lids</t>
  </si>
  <si>
    <t>Administrative</t>
  </si>
  <si>
    <t>Quikrete 10-lb Gray Type - S Mortar Mix</t>
  </si>
  <si>
    <t>Just add water. Start using mortar mix - super cheap and not dangerous</t>
  </si>
  <si>
    <t xml:space="preserve">10 lbs. </t>
  </si>
  <si>
    <t>Mixture</t>
  </si>
  <si>
    <t>RIT Construct Printing</t>
  </si>
  <si>
    <t>X</t>
  </si>
  <si>
    <t>The combined cost of all of the team's prints in the RIT Construct over the first semester.</t>
  </si>
  <si>
    <t>sum</t>
  </si>
  <si>
    <t>RIT</t>
  </si>
  <si>
    <t>Purchasing</t>
  </si>
  <si>
    <t>3M Safety Respirator (qty. x20 masks)</t>
  </si>
  <si>
    <t>8210PP20-DC</t>
  </si>
  <si>
    <t>N95 NIOSH approved dust masks to avoid breathing cement powder</t>
  </si>
  <si>
    <t>box (of 20 masks)</t>
  </si>
  <si>
    <t>box (of 50 pairs)</t>
  </si>
  <si>
    <t>Type-N Mortar Mix</t>
  </si>
  <si>
    <t>Sakrete Pre Blended 80-lb Gray Type-N Mortar Mix</t>
  </si>
  <si>
    <t>Lowe's</t>
  </si>
  <si>
    <t>Fly ash</t>
  </si>
  <si>
    <t>N/A</t>
  </si>
  <si>
    <t>15lb</t>
  </si>
  <si>
    <t>tbd</t>
  </si>
  <si>
    <t>Manitou Concrete</t>
  </si>
  <si>
    <t>Standard PLA</t>
  </si>
  <si>
    <t>A1504</t>
  </si>
  <si>
    <t xml:space="preserve"> Standard PLA - Fire Engine Red 1.75mm - 1kg</t>
  </si>
  <si>
    <t>3D-Fuel</t>
  </si>
  <si>
    <t>A1501</t>
  </si>
  <si>
    <t xml:space="preserve"> Standard PLA - Midnight Black 1.75mm - 1kg</t>
  </si>
  <si>
    <t>Workday PLA</t>
  </si>
  <si>
    <t>A2507</t>
  </si>
  <si>
    <t>Workday PLA - Grass Green 1.75mm - 1kg</t>
  </si>
  <si>
    <t>A2503</t>
  </si>
  <si>
    <t>Workday PLA - Snow White 1.75mm - 1kg</t>
  </si>
  <si>
    <t>Pro PLA</t>
  </si>
  <si>
    <t>A3502</t>
  </si>
  <si>
    <t>Pro PLA - Industrial Gray 1.75mm - 1kg</t>
  </si>
  <si>
    <t>Sample Coils</t>
  </si>
  <si>
    <t>CC200</t>
  </si>
  <si>
    <t>Sample Coils - 50g</t>
  </si>
  <si>
    <t>Cement</t>
  </si>
  <si>
    <t>50lb bag</t>
  </si>
  <si>
    <t>Build Materials</t>
  </si>
  <si>
    <t>T-Nut (M6)</t>
  </si>
  <si>
    <t>M5-0.8 x 40mm ISO 4762 Hex Drive Cap head</t>
  </si>
  <si>
    <t>M5-0.8 x 40mm ISO 4762 Hex Drive Class 8.8 Black Oxide or Plain Finish Steel Socket Cap Screw</t>
  </si>
  <si>
    <t>M5-0.8 x 45mm ISO 4762 Hex Drive Cap head</t>
  </si>
  <si>
    <t>M5-0.8 x 45mm ISO 4762 Hex Drive Class 8.8 Black Oxide or Plain Finish Steel Socket Cap Screw</t>
  </si>
  <si>
    <t>M5-0.8 Zinc Finish Steel Nylon Insert Lock Nut</t>
  </si>
  <si>
    <t>M5-0.8 DIN 985 Class 10 Zinc Finish Steel Nylon Insert Lock Nut</t>
  </si>
  <si>
    <t>M5 x 10mm OD General Purpose Flat Washer</t>
  </si>
  <si>
    <t>M5 x 10mm OD DIN 125 Grade HV140 Black Zinc Finish Steel Type A General Purpose Flat Washer</t>
  </si>
  <si>
    <t>M6-1.0 x 15mm Hex Drive Flat head</t>
  </si>
  <si>
    <t>M6-1.0 x 15mm DIN 7991 Hex Drive Class 10.9 Black Oxide Finish Alloy Steel Flat Socket Cap Screw</t>
  </si>
  <si>
    <t xml:space="preserve">Sydien 2 Pcs 8mm to 10mm Motor Shaft Coupling </t>
  </si>
  <si>
    <t>D19L25</t>
  </si>
  <si>
    <t>To couple the Ballscrew and the gearbox'd nema 17's.
Joint 25mm Length 20mm Diameter</t>
  </si>
  <si>
    <t>2 pack</t>
  </si>
  <si>
    <t>1/8" Wall Thickness 2" X 2" 6061 Angle Bracket</t>
  </si>
  <si>
    <t>8982K14</t>
  </si>
  <si>
    <t>90 degree Angle Bracket 2 inches  by 2 inches (outside dimension)</t>
  </si>
  <si>
    <t>1 ft</t>
  </si>
  <si>
    <t>McMaster</t>
  </si>
  <si>
    <t>Motion</t>
  </si>
  <si>
    <t>SFU1605 1050mm Ballscrew kit</t>
  </si>
  <si>
    <t>SFU1605-1050mm</t>
  </si>
  <si>
    <t>Package includes:
1Pcs SFU1605 ballscrew - L1050mm with 1Pcs SFU1605 metal deflector single flange Ballscrew Nut
1Pcs BK12/BF12 End Support with locknuts and circlips
1Pcs DSG16H Aluminum ballscrew Nut housing</t>
  </si>
  <si>
    <t>each (Assy)</t>
  </si>
  <si>
    <t>Kuku Tech fulfilled by Amazon</t>
  </si>
  <si>
    <t>Linear Rail 2 Set 2000mm</t>
  </si>
  <si>
    <t>SBR16-2000mm</t>
  </si>
  <si>
    <t>OrangeA Linear Rail SBR 16-2000mm 2 Linear Rail Guide and 4SBR16UU Bearing Block for 16mm Slotted Bearings</t>
  </si>
  <si>
    <t>each(2 rails per)</t>
  </si>
  <si>
    <t>45mm X 45mm from 80/20 .................................</t>
  </si>
  <si>
    <t>1350 mm</t>
  </si>
  <si>
    <t>Structure</t>
  </si>
  <si>
    <t>M5-0.8 x 40mm Hex Drive Cap head</t>
  </si>
  <si>
    <t>Used to mount Float Ball screw block</t>
  </si>
  <si>
    <t>M5-0.8 x 45mm Hex Drive Cap head</t>
  </si>
  <si>
    <t>Used to mount Fixed Ball screw block</t>
  </si>
  <si>
    <t>Used for both ball screw block mounting</t>
  </si>
  <si>
    <t>For mounting fab'd angle brackets for ballscrew block to the aluminum frame w/ t-nut</t>
  </si>
  <si>
    <t>M6-1.0 x 10mm Hex Drive Button Socket Cap</t>
  </si>
  <si>
    <t>for mounting the linear rails to the extruded alum. rails.</t>
  </si>
  <si>
    <t>pkg of 50</t>
  </si>
  <si>
    <t>M6-1.0 x 14mm Hex Drive Button Socket Cap</t>
  </si>
  <si>
    <t>For mounting the X-Y brackets to the X - axes using T-nuts</t>
  </si>
  <si>
    <t>M5-0.8 x 14mm Hex Drive Button Socket Cap</t>
  </si>
  <si>
    <t>For mounting the X-Y bracket to the Nut housings on the Y-axes (plural x2)</t>
  </si>
  <si>
    <t>M5-0.8 x 14mm Hex Drive Flat Socket Cap</t>
  </si>
  <si>
    <t>For mounting the X-Y Bracket to the Carriage on the Linear rail (Y-axis) - For 2 brackets</t>
  </si>
  <si>
    <t>M5-0.8 x 20mm Hex Drive Socket Cap</t>
  </si>
  <si>
    <t>Ballscrew - Mounting flange nut to nut housing (for 2 ballscrews)</t>
  </si>
  <si>
    <t>M5-0.8 x 35mm Hex Drive Socket Cap</t>
  </si>
  <si>
    <t>For Mounting the new Extruder mount together to be mounted with  11511018</t>
  </si>
  <si>
    <t>M5-0.8 x 25mm Hex Drive Button Socket Cap</t>
  </si>
  <si>
    <t>For mounting the extruder mount to the linear rail carriages</t>
  </si>
  <si>
    <t>Kuku Tech (fulfilled by Amazon)</t>
  </si>
  <si>
    <t>NEMA 17 Stepper Motors</t>
  </si>
  <si>
    <t>STEPPERONLINE Nema 17 Stepper Motor Bipolar 2A 59Ncm(84oz.in) 48mm Body 4-lead W/ 1m Cable and Connector compatible with 3D Printer/CNC</t>
  </si>
  <si>
    <t>E-Stop Button</t>
  </si>
  <si>
    <t>6741K43</t>
  </si>
  <si>
    <t>Emergency Stop Panel-Mount Push-Button Switch</t>
  </si>
  <si>
    <t>Power Delivery</t>
  </si>
  <si>
    <t>90 degree Angle Bracket 2 inches by 2 inches (outside dimension) Used for ballscrew mounting.</t>
  </si>
  <si>
    <t>2 ft</t>
  </si>
  <si>
    <t>Easy to Weld 5052 Aluminum Sheet 1/8" Thick, 2" x 24"</t>
  </si>
  <si>
    <t>88895K106</t>
  </si>
  <si>
    <t>Flat 1/8 in stock - To be cut, drilled, then bent on a press then welded to become the X-Y mount</t>
  </si>
  <si>
    <t>2ft</t>
  </si>
  <si>
    <t>M5-0.8 x 50mm Hex Drive Cap head</t>
  </si>
  <si>
    <t>For mounting fab'd angle brackets for ballscrew block to the aluminum frame w/ t-nut   &amp; axes motor mounts</t>
  </si>
  <si>
    <t>Ballscrew - Mounting flange nut to nut housing (x8 for 2 ballscrews) &amp; for Linear rail carriage to Y-Axis</t>
  </si>
  <si>
    <t>Used for both ball screw block mounting (2 per bolt and nut assy, referenced above)</t>
  </si>
  <si>
    <t xml:space="preserve">M6-1.0 x 20mm Socket Button </t>
  </si>
  <si>
    <t>Used to bolt gussets and frame together</t>
  </si>
  <si>
    <t>M6 x 12mm OD General Purpose Flat Washer</t>
  </si>
  <si>
    <t>Used with M6x20mm on gussets</t>
  </si>
  <si>
    <t xml:space="preserve">pkg of 100
</t>
  </si>
  <si>
    <t>For Mounting the new Extruder mount together to be mounted with
m5 nylocks:11511018</t>
  </si>
  <si>
    <t>4pcs 16mm SBR16UU</t>
  </si>
  <si>
    <t>SBR16UU</t>
  </si>
  <si>
    <t>4pcs 16mm SBR16UU Open Linear Motion Bearing Block Slide for CNC Part</t>
  </si>
  <si>
    <t>Pack of 4</t>
  </si>
  <si>
    <t>SFU2005 800mm Ballscrew kit</t>
  </si>
  <si>
    <t>SFU2005-800mm</t>
  </si>
  <si>
    <t>Package includes: 1Pcs SFU2005 ballscrew - L800mm with 1Pcs SFU2005 metal deflector single flange Ballscrew Nut 1Pcs BK12/BF12 End Support with locknuts and circlips 1Pcs DSG16H Aluminum ballscrew Nut housing</t>
  </si>
  <si>
    <t>NEMA 17 Geared Stepper Motor</t>
  </si>
  <si>
    <t>17HS4401S-PG518</t>
  </si>
  <si>
    <t xml:space="preserve">Geared 5.18:1 NEMA 17 Stepper Motor </t>
  </si>
  <si>
    <t>AC 250V 5A SPDT 1NO 1NC Hinge Roller Lever Micro Switches</t>
  </si>
  <si>
    <t>CL20</t>
  </si>
  <si>
    <t>AC 250V 5A SPDT 1NO 1NC Hinge Roller Lever Micro Switches (End-stops)</t>
  </si>
  <si>
    <t>pack of 10</t>
  </si>
  <si>
    <t>Cable Spiral Wrap</t>
  </si>
  <si>
    <t>43222-4796</t>
  </si>
  <si>
    <t>Copapa 21M 68 Ft PE Black Polyethylene Spiral Wire Wrap Tube PC Manage Cable 6mm 1/ 4'' for Computer Cable, Car Cable (Dia 6MM-Length21M, Black)</t>
  </si>
  <si>
    <t>Copapa (fulfilled by Amazon)</t>
  </si>
  <si>
    <t>Charlotte Pipe 3-in x 3-in dia PVC Schedule 40 Hub Wye Fitting</t>
  </si>
  <si>
    <t>PVC 00600 1200</t>
  </si>
  <si>
    <t>Prototype for extruder - w/ 3d print auger</t>
  </si>
  <si>
    <t>Material Delivery</t>
  </si>
  <si>
    <t>Charlotte Pipe 1-1/2-in x 3-in dia PVC Schedule 40 Hub Adapter Coupling Fitting</t>
  </si>
  <si>
    <t>PVC 00102 0800</t>
  </si>
  <si>
    <t>1st step to nozzle adapter from extruder to nozzle adapter</t>
  </si>
  <si>
    <t>Duet3D Duet 2 WiFi 3D Printer Controller Board</t>
  </si>
  <si>
    <t>M3CWNU4L</t>
  </si>
  <si>
    <t>3D printer controller board.</t>
  </si>
  <si>
    <t>Duet3D</t>
  </si>
  <si>
    <t>Controller</t>
  </si>
  <si>
    <t>Duet3D Duex5 Expansion Board</t>
  </si>
  <si>
    <t>Duex5</t>
  </si>
  <si>
    <t>Duet2 expansion board for additional peripheral control</t>
  </si>
  <si>
    <t>1/4" Wall thickness 3" x 3" Angle Bracket</t>
  </si>
  <si>
    <t>8982K61</t>
  </si>
  <si>
    <t>90 degree angle bracket used for ballscrew mounting - Z-axis</t>
  </si>
  <si>
    <t xml:space="preserve">Meanwell 350W 24V power supply unit </t>
  </si>
  <si>
    <t>Stepper Motor</t>
  </si>
  <si>
    <t>B07V359RFB</t>
  </si>
  <si>
    <t>Geared 5.18:1 NEMA 17 Stepper Motor</t>
  </si>
  <si>
    <t>Total shipping costs</t>
  </si>
  <si>
    <t>This figure serves as a reference to the total shipping cost paid for all of the part shipments</t>
  </si>
  <si>
    <t>Shipping</t>
  </si>
  <si>
    <t>Total Project Worth:</t>
  </si>
  <si>
    <t>General Materials Worth:</t>
  </si>
  <si>
    <t>Build Materials Worth:</t>
  </si>
  <si>
    <t>Unpurchased Materials</t>
  </si>
  <si>
    <t>Unpur. Materials Worth: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</si>
</sst>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5">
    <font>
      <sz val="10"/>
      <color rgb="FF000000"/>
      <name val="Arial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563C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10"/>
      <color rgb="FF333333"/>
      <name val="Helvetica-neue-light"/>
    </font>
    <font>
      <u/>
      <sz val="10"/>
      <color rgb="FF1155CC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rgb="FF333333"/>
      <name val="Arial"/>
      <family val="2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sz val="10"/>
      <color rgb="FF0563C1"/>
      <name val="Arial"/>
      <family val="2"/>
    </font>
    <font>
      <sz val="10"/>
      <color rgb="FF1155CC"/>
      <name val="Arial"/>
      <family val="2"/>
    </font>
    <font>
      <u/>
      <sz val="10"/>
      <color rgb="FF0563C1"/>
      <name val="Arial"/>
      <family val="2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u/>
      <sz val="10"/>
      <color rgb="FF0563C1"/>
      <name val="Arial"/>
      <family val="2"/>
    </font>
    <font>
      <sz val="10"/>
      <color rgb="FF000000"/>
      <name val="Arial"/>
      <family val="2"/>
    </font>
    <font>
      <u/>
      <sz val="10"/>
      <color rgb="FF1155CC"/>
      <name val="Arial"/>
      <family val="2"/>
    </font>
    <font>
      <u/>
      <sz val="10"/>
      <color rgb="FF0000FF"/>
      <name val="Arial"/>
      <family val="2"/>
    </font>
    <font>
      <u/>
      <sz val="10"/>
      <color rgb="FF1155CC"/>
      <name val="Arial"/>
      <family val="2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sz val="11"/>
      <color rgb="FF333333"/>
      <name val="Arial"/>
      <family val="2"/>
    </font>
    <font>
      <sz val="11"/>
      <color theme="1"/>
      <name val="Calibri"/>
      <family val="2"/>
    </font>
    <font>
      <u/>
      <sz val="11"/>
      <color rgb="FF0563C1"/>
      <name val="Calibri"/>
      <family val="2"/>
    </font>
    <font>
      <sz val="10"/>
      <color rgb="FF0F1111"/>
      <name val="Arial"/>
      <family val="2"/>
    </font>
    <font>
      <u/>
      <sz val="10"/>
      <color rgb="FF1155CC"/>
      <name val="Arial"/>
      <family val="2"/>
    </font>
    <font>
      <b/>
      <sz val="11"/>
      <color theme="1"/>
      <name val="Arial"/>
      <family val="2"/>
    </font>
    <font>
      <u/>
      <sz val="10"/>
      <color rgb="FF0563C1"/>
      <name val="Arial"/>
      <family val="2"/>
    </font>
    <font>
      <u/>
      <sz val="10"/>
      <color rgb="FF0563C1"/>
      <name val="Arial"/>
      <family val="2"/>
    </font>
    <font>
      <u/>
      <sz val="10"/>
      <color rgb="FF0563C1"/>
      <name val="Arial"/>
      <family val="2"/>
    </font>
    <font>
      <u/>
      <sz val="10"/>
      <color rgb="FF0563C1"/>
      <name val="Arial"/>
      <family val="2"/>
    </font>
    <font>
      <sz val="10"/>
      <color rgb="FF4D4D4D"/>
      <name val="Arial"/>
      <family val="2"/>
    </font>
    <font>
      <u/>
      <sz val="10"/>
      <color rgb="FF0000FF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000000"/>
      <name val="Inconsolata"/>
    </font>
    <font>
      <u/>
      <sz val="10"/>
      <color rgb="FF1155CC"/>
      <name val="Arial"/>
      <family val="2"/>
    </font>
    <font>
      <u/>
      <sz val="10"/>
      <color rgb="FF0563C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8CCE4"/>
        <bgColor rgb="FFB8CCE4"/>
      </patternFill>
    </fill>
    <fill>
      <patternFill patternType="solid">
        <fgColor rgb="FFEFEFEF"/>
        <bgColor rgb="FFEFEFE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  <fill>
      <patternFill patternType="solid">
        <fgColor rgb="FFFCE5CD"/>
        <bgColor rgb="FFFCE5CD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227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right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164" fontId="0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0" fontId="6" fillId="4" borderId="1" xfId="0" applyFont="1" applyFill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horizontal="right" wrapText="1"/>
    </xf>
    <xf numFmtId="0" fontId="8" fillId="0" borderId="1" xfId="0" applyFont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4" fillId="5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right" vertical="top" wrapText="1"/>
    </xf>
    <xf numFmtId="0" fontId="4" fillId="5" borderId="1" xfId="0" applyFont="1" applyFill="1" applyBorder="1" applyAlignment="1">
      <alignment vertical="top" wrapText="1"/>
    </xf>
    <xf numFmtId="164" fontId="4" fillId="5" borderId="1" xfId="0" applyNumberFormat="1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6" fillId="0" borderId="1" xfId="0" applyFont="1" applyBorder="1" applyAlignment="1"/>
    <xf numFmtId="0" fontId="12" fillId="5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13" fillId="0" borderId="1" xfId="0" applyFont="1" applyBorder="1" applyAlignment="1"/>
    <xf numFmtId="0" fontId="6" fillId="4" borderId="1" xfId="0" applyFont="1" applyFill="1" applyBorder="1" applyAlignment="1">
      <alignment wrapText="1"/>
    </xf>
    <xf numFmtId="49" fontId="6" fillId="0" borderId="1" xfId="0" applyNumberFormat="1" applyFont="1" applyBorder="1" applyAlignment="1">
      <alignment horizontal="right" wrapText="1"/>
    </xf>
    <xf numFmtId="0" fontId="6" fillId="0" borderId="0" xfId="0" applyFont="1" applyAlignment="1"/>
    <xf numFmtId="0" fontId="6" fillId="0" borderId="1" xfId="0" applyFont="1" applyBorder="1" applyAlignment="1">
      <alignment wrapText="1"/>
    </xf>
    <xf numFmtId="0" fontId="6" fillId="0" borderId="1" xfId="0" applyFont="1" applyBorder="1" applyAlignment="1"/>
    <xf numFmtId="0" fontId="6" fillId="0" borderId="1" xfId="0" applyFont="1" applyBorder="1" applyAlignment="1">
      <alignment horizontal="left" wrapText="1"/>
    </xf>
    <xf numFmtId="0" fontId="14" fillId="0" borderId="0" xfId="0" applyFont="1" applyAlignment="1"/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6" fillId="0" borderId="0" xfId="0" applyFont="1" applyAlignment="1"/>
    <xf numFmtId="0" fontId="6" fillId="0" borderId="0" xfId="0" applyFont="1" applyAlignment="1"/>
    <xf numFmtId="0" fontId="0" fillId="0" borderId="1" xfId="0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0" fontId="15" fillId="0" borderId="1" xfId="0" applyFont="1" applyBorder="1" applyAlignment="1">
      <alignment wrapTex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16" fillId="5" borderId="1" xfId="0" applyFont="1" applyFill="1" applyBorder="1" applyAlignment="1">
      <alignment vertical="top" wrapText="1"/>
    </xf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2" fillId="5" borderId="0" xfId="0" applyFont="1" applyFill="1" applyAlignment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0" fillId="0" borderId="1" xfId="0" applyFont="1" applyBorder="1" applyAlignment="1">
      <alignment wrapText="1"/>
    </xf>
    <xf numFmtId="0" fontId="0" fillId="5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164" fontId="0" fillId="0" borderId="1" xfId="0" applyNumberFormat="1" applyFont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0" fontId="15" fillId="0" borderId="1" xfId="0" applyFont="1" applyBorder="1" applyAlignment="1">
      <alignment wrapText="1"/>
    </xf>
    <xf numFmtId="0" fontId="0" fillId="5" borderId="0" xfId="0" applyFont="1" applyFill="1" applyAlignment="1">
      <alignment horizontal="left"/>
    </xf>
    <xf numFmtId="164" fontId="4" fillId="0" borderId="1" xfId="0" applyNumberFormat="1" applyFont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horizontal="left" wrapText="1"/>
    </xf>
    <xf numFmtId="0" fontId="19" fillId="0" borderId="0" xfId="0" applyFont="1" applyAlignment="1">
      <alignment wrapText="1"/>
    </xf>
    <xf numFmtId="0" fontId="20" fillId="0" borderId="1" xfId="0" applyFont="1" applyBorder="1" applyAlignment="1">
      <alignment wrapText="1"/>
    </xf>
    <xf numFmtId="0" fontId="4" fillId="5" borderId="1" xfId="0" applyFont="1" applyFill="1" applyBorder="1" applyAlignment="1">
      <alignment horizontal="left" wrapText="1"/>
    </xf>
    <xf numFmtId="0" fontId="21" fillId="5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wrapText="1"/>
    </xf>
    <xf numFmtId="164" fontId="4" fillId="5" borderId="1" xfId="0" applyNumberFormat="1" applyFont="1" applyFill="1" applyBorder="1" applyAlignment="1">
      <alignment horizontal="center" wrapText="1"/>
    </xf>
    <xf numFmtId="0" fontId="22" fillId="5" borderId="1" xfId="0" applyFont="1" applyFill="1" applyBorder="1" applyAlignment="1">
      <alignment vertical="top" wrapText="1"/>
    </xf>
    <xf numFmtId="0" fontId="23" fillId="0" borderId="2" xfId="0" applyFont="1" applyBorder="1" applyAlignment="1">
      <alignment wrapText="1"/>
    </xf>
    <xf numFmtId="0" fontId="6" fillId="0" borderId="7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24" fillId="0" borderId="5" xfId="0" applyFont="1" applyBorder="1" applyAlignment="1">
      <alignment wrapText="1"/>
    </xf>
    <xf numFmtId="0" fontId="25" fillId="0" borderId="5" xfId="0" applyFont="1" applyBorder="1" applyAlignment="1">
      <alignment wrapText="1"/>
    </xf>
    <xf numFmtId="0" fontId="26" fillId="0" borderId="1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0" borderId="6" xfId="0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0" fontId="27" fillId="0" borderId="6" xfId="0" applyFont="1" applyBorder="1" applyAlignment="1">
      <alignment wrapText="1"/>
    </xf>
    <xf numFmtId="0" fontId="21" fillId="5" borderId="0" xfId="0" applyFont="1" applyFill="1" applyAlignment="1">
      <alignment horizontal="left"/>
    </xf>
    <xf numFmtId="0" fontId="6" fillId="0" borderId="1" xfId="0" applyFont="1" applyBorder="1" applyAlignment="1">
      <alignment horizontal="left" wrapText="1"/>
    </xf>
    <xf numFmtId="0" fontId="28" fillId="5" borderId="0" xfId="0" applyFont="1" applyFill="1" applyAlignment="1"/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29" fillId="0" borderId="1" xfId="0" applyFont="1" applyBorder="1" applyAlignment="1"/>
    <xf numFmtId="0" fontId="29" fillId="0" borderId="1" xfId="0" applyFont="1" applyBorder="1" applyAlignment="1"/>
    <xf numFmtId="0" fontId="30" fillId="0" borderId="1" xfId="0" applyFont="1" applyBorder="1" applyAlignment="1"/>
    <xf numFmtId="164" fontId="6" fillId="0" borderId="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0" fontId="29" fillId="0" borderId="0" xfId="0" applyFont="1" applyAlignment="1"/>
    <xf numFmtId="0" fontId="29" fillId="0" borderId="1" xfId="0" applyFont="1" applyBorder="1" applyAlignment="1"/>
    <xf numFmtId="0" fontId="6" fillId="0" borderId="0" xfId="0" applyFont="1"/>
    <xf numFmtId="0" fontId="8" fillId="0" borderId="0" xfId="0" applyFont="1" applyAlignment="1">
      <alignment wrapText="1"/>
    </xf>
    <xf numFmtId="164" fontId="0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right" vertical="top" wrapText="1"/>
    </xf>
    <xf numFmtId="0" fontId="21" fillId="5" borderId="1" xfId="0" applyFont="1" applyFill="1" applyBorder="1" applyAlignment="1">
      <alignment horizontal="left"/>
    </xf>
    <xf numFmtId="164" fontId="4" fillId="5" borderId="1" xfId="0" applyNumberFormat="1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164" fontId="6" fillId="0" borderId="6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/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0" borderId="0" xfId="0" applyFont="1" applyAlignment="1"/>
    <xf numFmtId="164" fontId="6" fillId="0" borderId="0" xfId="0" applyNumberFormat="1" applyFont="1" applyAlignment="1">
      <alignment horizontal="center"/>
    </xf>
    <xf numFmtId="0" fontId="21" fillId="0" borderId="1" xfId="0" applyFont="1" applyBorder="1" applyAlignment="1">
      <alignment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right"/>
    </xf>
    <xf numFmtId="0" fontId="6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6" fillId="0" borderId="1" xfId="0" applyFont="1" applyBorder="1" applyAlignment="1"/>
    <xf numFmtId="0" fontId="6" fillId="0" borderId="1" xfId="0" applyFont="1" applyBorder="1" applyAlignment="1"/>
    <xf numFmtId="0" fontId="31" fillId="5" borderId="0" xfId="0" applyFont="1" applyFill="1" applyAlignment="1">
      <alignment horizontal="left"/>
    </xf>
    <xf numFmtId="0" fontId="4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6" fillId="0" borderId="0" xfId="0" applyFont="1" applyAlignment="1">
      <alignment horizontal="center" wrapText="1"/>
    </xf>
    <xf numFmtId="0" fontId="0" fillId="0" borderId="1" xfId="0" applyFont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32" fillId="5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6" fillId="0" borderId="6" xfId="0" applyFont="1" applyBorder="1" applyAlignment="1">
      <alignment wrapText="1"/>
    </xf>
    <xf numFmtId="164" fontId="6" fillId="0" borderId="6" xfId="0" applyNumberFormat="1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  <xf numFmtId="0" fontId="33" fillId="7" borderId="8" xfId="0" applyFont="1" applyFill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4" xfId="0" applyNumberFormat="1" applyFont="1" applyBorder="1"/>
    <xf numFmtId="0" fontId="34" fillId="0" borderId="4" xfId="0" applyFont="1" applyBorder="1"/>
    <xf numFmtId="164" fontId="4" fillId="0" borderId="6" xfId="0" applyNumberFormat="1" applyFont="1" applyBorder="1" applyAlignment="1">
      <alignment horizontal="center"/>
    </xf>
    <xf numFmtId="164" fontId="4" fillId="0" borderId="9" xfId="0" applyNumberFormat="1" applyFont="1" applyBorder="1"/>
    <xf numFmtId="0" fontId="35" fillId="0" borderId="9" xfId="0" applyFont="1" applyBorder="1"/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horizontal="center" vertical="top"/>
    </xf>
    <xf numFmtId="0" fontId="0" fillId="4" borderId="1" xfId="0" applyFont="1" applyFill="1" applyBorder="1" applyAlignment="1">
      <alignment horizontal="center" vertical="top"/>
    </xf>
    <xf numFmtId="164" fontId="0" fillId="0" borderId="6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vertical="top"/>
    </xf>
    <xf numFmtId="0" fontId="36" fillId="0" borderId="9" xfId="0" applyFont="1" applyBorder="1" applyAlignment="1">
      <alignment vertical="top"/>
    </xf>
    <xf numFmtId="0" fontId="4" fillId="4" borderId="1" xfId="0" applyFont="1" applyFill="1" applyBorder="1" applyAlignment="1">
      <alignment horizontal="center"/>
    </xf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0" fillId="0" borderId="9" xfId="0" applyNumberFormat="1" applyFont="1" applyBorder="1"/>
    <xf numFmtId="0" fontId="4" fillId="5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164" fontId="4" fillId="5" borderId="1" xfId="0" applyNumberFormat="1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5" borderId="10" xfId="0" applyFont="1" applyFill="1" applyBorder="1" applyAlignment="1">
      <alignment vertical="top" wrapText="1"/>
    </xf>
    <xf numFmtId="0" fontId="37" fillId="5" borderId="1" xfId="0" applyFont="1" applyFill="1" applyBorder="1" applyAlignment="1">
      <alignment vertical="top" wrapText="1"/>
    </xf>
    <xf numFmtId="0" fontId="38" fillId="5" borderId="1" xfId="0" applyFont="1" applyFill="1" applyBorder="1" applyAlignment="1">
      <alignment horizontal="right" vertical="top" wrapText="1"/>
    </xf>
    <xf numFmtId="0" fontId="4" fillId="5" borderId="1" xfId="0" quotePrefix="1" applyFont="1" applyFill="1" applyBorder="1" applyAlignment="1">
      <alignment horizontal="right" vertical="top" wrapText="1"/>
    </xf>
    <xf numFmtId="0" fontId="0" fillId="5" borderId="1" xfId="0" applyFont="1" applyFill="1" applyBorder="1" applyAlignment="1">
      <alignment vertical="top" wrapText="1"/>
    </xf>
    <xf numFmtId="0" fontId="39" fillId="0" borderId="1" xfId="0" applyFont="1" applyBorder="1" applyAlignment="1">
      <alignment horizontal="left" vertical="top" wrapText="1"/>
    </xf>
    <xf numFmtId="0" fontId="40" fillId="0" borderId="0" xfId="0" applyFont="1"/>
    <xf numFmtId="164" fontId="42" fillId="5" borderId="13" xfId="0" applyNumberFormat="1" applyFont="1" applyFill="1" applyBorder="1"/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43" fillId="0" borderId="1" xfId="0" applyFont="1" applyBorder="1"/>
    <xf numFmtId="0" fontId="44" fillId="0" borderId="1" xfId="0" applyFont="1" applyBorder="1"/>
    <xf numFmtId="0" fontId="10" fillId="6" borderId="2" xfId="0" applyFont="1" applyFill="1" applyBorder="1" applyAlignment="1">
      <alignment horizontal="left" wrapText="1"/>
    </xf>
    <xf numFmtId="0" fontId="11" fillId="0" borderId="3" xfId="0" applyFont="1" applyBorder="1"/>
    <xf numFmtId="0" fontId="11" fillId="0" borderId="4" xfId="0" applyFont="1" applyBorder="1"/>
    <xf numFmtId="0" fontId="0" fillId="6" borderId="2" xfId="0" applyFont="1" applyFill="1" applyBorder="1" applyAlignment="1">
      <alignment horizontal="center" wrapText="1"/>
    </xf>
    <xf numFmtId="0" fontId="33" fillId="7" borderId="2" xfId="0" applyFont="1" applyFill="1" applyBorder="1" applyAlignment="1">
      <alignment horizontal="center" wrapText="1"/>
    </xf>
    <xf numFmtId="0" fontId="41" fillId="0" borderId="11" xfId="0" applyFont="1" applyBorder="1"/>
    <xf numFmtId="0" fontId="11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8020.net/13129.html" TargetMode="External"/><Relationship Id="rId3" Type="http://schemas.openxmlformats.org/officeDocument/2006/relationships/hyperlink" Target="https://www.amazon.com/Sydien-Coupling-Aluminum-Flexible-Connector/dp/B07H9WJG42/ref=sr_1_1?keywords=flexible+coupler+10mm+to+8mm&amp;qid=1580787149&amp;sr=8-1" TargetMode="External"/><Relationship Id="rId7" Type="http://schemas.openxmlformats.org/officeDocument/2006/relationships/hyperlink" Target="https://www.amazon.com/URBESTAC-Momentary-Hinge-Roller-Switches/dp/B00MFRMFS6/ref=sr_1_1?crid=RGS4WLA8PJSB&amp;dchild=1&amp;keywords=urbest+ac+250v+5a+spdt+1no+1nc+momentary+hinge+roller+lever&amp;qid=1601147375&amp;sprefix=urbest+250v%2Caps%2C179&amp;sr=8-1" TargetMode="External"/><Relationship Id="rId2" Type="http://schemas.openxmlformats.org/officeDocument/2006/relationships/hyperlink" Target="https://www.homedepot.com/p/Cambridge-8-in-11-in-Cable-Ties-Black-100-Pack-CT811-75C0W-R/303122688?source=shoppingads&amp;locale=en-US" TargetMode="External"/><Relationship Id="rId1" Type="http://schemas.openxmlformats.org/officeDocument/2006/relationships/hyperlink" Target="https://www.amazon.com/iCreating-Extension-Changing-Connectors-Connector/dp/B074H7DM4B/ref=sr_1_1?dchild=1&amp;keywords=iCreating+100ft+4+pin&amp;qid=1600892478&amp;sr=8-1" TargetMode="External"/><Relationship Id="rId6" Type="http://schemas.openxmlformats.org/officeDocument/2006/relationships/hyperlink" Target="https://www.omc-stepperonline.com/nema-17-bipolar-59ncm-84oz-in-2a-42x48mm-4-wires-w-1m-cable-and-connector.html" TargetMode="External"/><Relationship Id="rId5" Type="http://schemas.openxmlformats.org/officeDocument/2006/relationships/hyperlink" Target="https://www.amazon.com/dp/B07V359RFB/ref=cm_sw_r_cp_tai_AADmEbM06MB3P" TargetMode="External"/><Relationship Id="rId4" Type="http://schemas.openxmlformats.org/officeDocument/2006/relationships/hyperlink" Target="https://www.makeblock.com/project/42byg-stepper-motor" TargetMode="External"/><Relationship Id="rId9" Type="http://schemas.openxmlformats.org/officeDocument/2006/relationships/hyperlink" Target="https://www.amazon.com/SBR16UU-Linear-Bearing-Pillow-Router/dp/B073VHFVD4/ref=sr_1_3?dchild=1&amp;keywords=SBR16uu+bearing+block&amp;qid=1601147548&amp;sr=8-3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owes.com/pd/LASCO-1-1-4-in-x-1-1-4-in-x-1-2-in-dia-Adapter-PVC-Fitting/3380936" TargetMode="External"/><Relationship Id="rId2" Type="http://schemas.openxmlformats.org/officeDocument/2006/relationships/hyperlink" Target="https://www.lowes.com/pd/Charlotte-Pipe-1-1-2-in-x-3-in-dia-PVC-Schedule-40-Hub-Adapter-Coupling-Fitting/3132739" TargetMode="External"/><Relationship Id="rId1" Type="http://schemas.openxmlformats.org/officeDocument/2006/relationships/hyperlink" Target="https://www.lowes.com/pd/Charlotte-Pipe-3-in-x-3-in-dia-PVC-Schedule-40-Hub-Wye-Fitting/3132803" TargetMode="External"/><Relationship Id="rId5" Type="http://schemas.openxmlformats.org/officeDocument/2006/relationships/hyperlink" Target="https://www.lowes.com/search?searchTerm=3+inch+pipe" TargetMode="External"/><Relationship Id="rId4" Type="http://schemas.openxmlformats.org/officeDocument/2006/relationships/hyperlink" Target="https://www.lowes.com/pd/Charlotte-Pipe-3-in-x-3-in-dia-PVC-Schedule-40-Female-Adapter-Fitting/3132711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owes.com/pd/Charlotte-Pipe-4-in-x-4-in-x-4-in-dia-Cap-PVC-Fitting/3133059" TargetMode="External"/><Relationship Id="rId2" Type="http://schemas.openxmlformats.org/officeDocument/2006/relationships/hyperlink" Target="https://www.lowes.com/pd/Charlotte-Pipe-4-in-dia-x-5-ft-L-220-PSI-PVC-Pipe/3581472" TargetMode="External"/><Relationship Id="rId1" Type="http://schemas.openxmlformats.org/officeDocument/2006/relationships/hyperlink" Target="https://www.amazon.com/Planting-Garden-Flower-Bedding-Planter/dp/B08B12LH17/ref=sr_1_31?dchild=1&amp;keywords=4+inch+auger&amp;qid=1602709042&amp;sr=8-31" TargetMode="External"/><Relationship Id="rId4" Type="http://schemas.openxmlformats.org/officeDocument/2006/relationships/hyperlink" Target="https://www.lowes.com/pd/Charlotte-Pipe-2-in-x-4-in-dia-PVC-Schedule-40-Hub-Adapter-Coupling-Fitting/3132743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owes.com/pd/LASCO-1-1-4-in-x-1-1-4-in-x-1-2-in-dia-Adapter-PVC-Fitting/3380936" TargetMode="External"/><Relationship Id="rId13" Type="http://schemas.openxmlformats.org/officeDocument/2006/relationships/hyperlink" Target="https://drive.google.com/drive/u/1/folders/1O1z9P8RM3Ri0-yS2uS_9z7xJDH0Z-Lnh" TargetMode="External"/><Relationship Id="rId18" Type="http://schemas.openxmlformats.org/officeDocument/2006/relationships/hyperlink" Target="https://www.monsterguts.com/store/product.php?productid=17685&amp;cat=3&amp;page=1" TargetMode="External"/><Relationship Id="rId3" Type="http://schemas.openxmlformats.org/officeDocument/2006/relationships/hyperlink" Target="https://www.lowes.com/pd/Hillman-1-2-in-W-x-3-ft-L-Plain-Hot-Rolled-Steel-Weldable-Square-Tube/3057619?cm_mmc=shp-_-c-_-prd-_-hdw-_-google-_-lia-_-213-_-threadedrodandmetalshapes-_-3057619-_-0&amp;placeholder=null&amp;ds_rl=1286981&amp;gclid=CjwKCAiAsOmABhAwEiwAEBR0ZuzUWGri9xYConAObZ29WBKlG84aGyaJN1oSK9KgIr0Zd0FVH7EhChoCnLMQAvD_BwE&amp;gclsrc=aw.ds" TargetMode="External"/><Relationship Id="rId21" Type="http://schemas.openxmlformats.org/officeDocument/2006/relationships/hyperlink" Target="https://www.amazon.com/dp/B078YYLT5T/?coliid=I1DCWVNF1QL9AJ&amp;colid=HASFL3PC0LVE&amp;psc=1&amp;ref_=lv_ov_lig_dp_it" TargetMode="External"/><Relationship Id="rId7" Type="http://schemas.openxmlformats.org/officeDocument/2006/relationships/hyperlink" Target="https://www.lowes.com/pd/Charlotte-Pipe-1-1-2-in-x-3-in-dia-PVC-Schedule-40-Hub-Adapter-Coupling-Fitting/3132739" TargetMode="External"/><Relationship Id="rId12" Type="http://schemas.openxmlformats.org/officeDocument/2006/relationships/hyperlink" Target="https://drive.google.com/drive/u/1/folders/1O1z9P8RM3Ri0-yS2uS_9z7xJDH0Z-Lnh" TargetMode="External"/><Relationship Id="rId17" Type="http://schemas.openxmlformats.org/officeDocument/2006/relationships/hyperlink" Target="https://drive.google.com/drive/u/1/folders/1O1z9P8RM3Ri0-yS2uS_9z7xJDH0Z-Lnh" TargetMode="External"/><Relationship Id="rId2" Type="http://schemas.openxmlformats.org/officeDocument/2006/relationships/hyperlink" Target="https://www.mcmaster.com/93625A100/" TargetMode="External"/><Relationship Id="rId16" Type="http://schemas.openxmlformats.org/officeDocument/2006/relationships/hyperlink" Target="https://drive.google.com/drive/u/1/folders/1O1z9P8RM3Ri0-yS2uS_9z7xJDH0Z-Lnh" TargetMode="External"/><Relationship Id="rId20" Type="http://schemas.openxmlformats.org/officeDocument/2006/relationships/hyperlink" Target="https://www.amazon.com/SSR-40DD-Solid-State-Relay-Output/dp/B08FQL4H8R/ref=sr_1_1?dchild=1&amp;keywords=ssr+dc&amp;qid=1610652350&amp;sr=8-1" TargetMode="External"/><Relationship Id="rId1" Type="http://schemas.openxmlformats.org/officeDocument/2006/relationships/hyperlink" Target="https://www.mcmaster.com/91292A020/" TargetMode="External"/><Relationship Id="rId6" Type="http://schemas.openxmlformats.org/officeDocument/2006/relationships/hyperlink" Target="https://www.lowes.com/pd/Charlotte-Pipe-3-in-x-3-in-dia-PVC-Schedule-40-Hub-Wye-Fitting/3132803" TargetMode="External"/><Relationship Id="rId11" Type="http://schemas.openxmlformats.org/officeDocument/2006/relationships/hyperlink" Target="https://www.amazon.com/dp/B07VJYL11F/?coliid=I3HCJ45AMV8HLY&amp;colid=HASFL3PC0LVE&amp;psc=1&amp;ref_=lv_ov_lig_dp_it" TargetMode="External"/><Relationship Id="rId24" Type="http://schemas.openxmlformats.org/officeDocument/2006/relationships/hyperlink" Target="https://www.amazon.com/dp/B07FQB6WXP/?coliid=I1HZ3FOX4GTDNJ&amp;colid=HASFL3PC0LVE&amp;psc=1&amp;ref_=lv_ov_lig_dp_it" TargetMode="External"/><Relationship Id="rId5" Type="http://schemas.openxmlformats.org/officeDocument/2006/relationships/hyperlink" Target="https://www.amazon.com/XMHF-Tapered-Roller-Bearing-20x53x22mm/dp/B07GNC3ZWQ/ref=sr_1_4?dchild=1&amp;keywords=tapered+roller+bearing&amp;qid=1608242607&amp;sr=8-4" TargetMode="External"/><Relationship Id="rId15" Type="http://schemas.openxmlformats.org/officeDocument/2006/relationships/hyperlink" Target="https://drive.google.com/drive/u/1/folders/1O1z9P8RM3Ri0-yS2uS_9z7xJDH0Z-Lnh" TargetMode="External"/><Relationship Id="rId23" Type="http://schemas.openxmlformats.org/officeDocument/2006/relationships/hyperlink" Target="https://www.amazon.com/dp/B082ZFRV1B/?coliid=I2Z1CYQIQ2COAA&amp;colid=HASFL3PC0LVE&amp;psc=1&amp;ref_=lv_ov_lig_dp_it" TargetMode="External"/><Relationship Id="rId10" Type="http://schemas.openxmlformats.org/officeDocument/2006/relationships/hyperlink" Target="https://www.lowes.com/search?searchTerm=3+inch+pipe" TargetMode="External"/><Relationship Id="rId19" Type="http://schemas.openxmlformats.org/officeDocument/2006/relationships/hyperlink" Target="https://www.amazon.com/dp/B06VWV5YCH/?coliid=I1N3HXJUNR69P1&amp;colid=HASFL3PC0LVE&amp;psc=1&amp;ref_=lv_ov_lig_dp_it" TargetMode="External"/><Relationship Id="rId4" Type="http://schemas.openxmlformats.org/officeDocument/2006/relationships/hyperlink" Target="https://www.amazon.com/XiKe-45x75x16mm-Performance-Cost-Effective-Pre-Lubricated/dp/B0722TLLN3/ref=sr_1_1_sspa?dchild=1&amp;keywords=6009+bearing&amp;qid=1608228250&amp;sr=8-1-spons&amp;psc=1&amp;spLa=ZW5jcnlwdGVkUXVhbGlmaWVyPUFXVUtXVzY2WTJLQkgmZW5jcnlwdGVkSWQ9QTAyODc5MTZRN09WM05XMDhJOEQmZW5jcnlwdGVkQWRJZD1BMDkzMzYzMU8yMFVXUkZXMDBSTCZ3aWRnZXROYW1lPXNwX2F0ZiZhY3Rpb249Y2xpY2tSZWRpcmVjdCZkb05vdExvZ0NsaWNrPXRydWU=" TargetMode="External"/><Relationship Id="rId9" Type="http://schemas.openxmlformats.org/officeDocument/2006/relationships/hyperlink" Target="https://www.lowes.com/pd/Charlotte-Pipe-3-in-x-3-in-dia-PVC-Schedule-40-Female-Adapter-Fitting/3132711" TargetMode="External"/><Relationship Id="rId14" Type="http://schemas.openxmlformats.org/officeDocument/2006/relationships/hyperlink" Target="https://drive.google.com/drive/u/1/folders/1O1z9P8RM3Ri0-yS2uS_9z7xJDH0Z-Lnh" TargetMode="External"/><Relationship Id="rId22" Type="http://schemas.openxmlformats.org/officeDocument/2006/relationships/hyperlink" Target="https://www.amazon.com/dp/B0002GRUIM/?coliid=I6ZLMR1IY1LLJ&amp;colid=HASFL3PC0LVE&amp;psc=1&amp;ref_=lv_ov_lig_dp_it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amazon.com/M8-1-25-Button-Socket-Screws-Stainless/dp/B086W8BJ4X/ref=sr_1_16?dchild=1&amp;keywords=m8-1.25+x+18&amp;qid=1611862968&amp;refinements=p_85%3A2470955011&amp;rnid=2470954011&amp;rps=1&amp;sr=8-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FF00"/>
    <outlinePr summaryBelow="0" summaryRight="0"/>
  </sheetPr>
  <dimension ref="A1:K54"/>
  <sheetViews>
    <sheetView tabSelected="1"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5.140625" customWidth="1"/>
    <col min="3" max="3" width="33.28515625" customWidth="1"/>
    <col min="6" max="6" width="12.140625" customWidth="1"/>
    <col min="10" max="10" width="13.85546875" customWidth="1"/>
    <col min="11" max="11" width="104.140625" hidden="1" customWidth="1"/>
  </cols>
  <sheetData>
    <row r="1" spans="1:11">
      <c r="A1" s="1" t="s">
        <v>0</v>
      </c>
    </row>
    <row r="2" spans="1:11">
      <c r="A2" s="1" t="s">
        <v>1</v>
      </c>
    </row>
    <row r="3" spans="1:11">
      <c r="A3" s="1" t="s">
        <v>2</v>
      </c>
    </row>
    <row r="4" spans="1:11">
      <c r="A4" s="2" t="s">
        <v>3</v>
      </c>
      <c r="B4" s="2" t="s">
        <v>4</v>
      </c>
      <c r="C4" s="2" t="s">
        <v>5</v>
      </c>
      <c r="D4" s="1" t="s">
        <v>6</v>
      </c>
      <c r="E4" s="2" t="s">
        <v>7</v>
      </c>
      <c r="F4" s="2" t="s">
        <v>8</v>
      </c>
      <c r="G4" s="2" t="s">
        <v>9</v>
      </c>
      <c r="H4" s="3" t="s">
        <v>10</v>
      </c>
      <c r="I4" s="4" t="s">
        <v>11</v>
      </c>
      <c r="J4" s="3" t="s">
        <v>12</v>
      </c>
      <c r="K4" s="4" t="s">
        <v>13</v>
      </c>
    </row>
    <row r="5" spans="1:11">
      <c r="A5" s="5" t="s">
        <v>14</v>
      </c>
      <c r="B5" s="5" t="s">
        <v>15</v>
      </c>
      <c r="C5" s="5" t="s">
        <v>16</v>
      </c>
      <c r="D5" s="6" t="s">
        <v>17</v>
      </c>
      <c r="E5" s="5" t="s">
        <v>18</v>
      </c>
      <c r="F5" s="6" t="s">
        <v>19</v>
      </c>
      <c r="G5" s="5" t="s">
        <v>20</v>
      </c>
      <c r="H5" s="6" t="s">
        <v>21</v>
      </c>
      <c r="I5" s="5" t="s">
        <v>22</v>
      </c>
      <c r="J5" s="5" t="s">
        <v>23</v>
      </c>
      <c r="K5" s="5" t="s">
        <v>24</v>
      </c>
    </row>
    <row r="6" spans="1:11">
      <c r="A6" s="7" t="s">
        <v>25</v>
      </c>
      <c r="B6" s="8" t="s">
        <v>26</v>
      </c>
      <c r="C6" s="9" t="s">
        <v>27</v>
      </c>
      <c r="D6" s="10">
        <v>1</v>
      </c>
      <c r="E6" s="10" t="s">
        <v>28</v>
      </c>
      <c r="F6" s="9" t="s">
        <v>29</v>
      </c>
      <c r="G6" s="11" t="s">
        <v>30</v>
      </c>
      <c r="H6" s="12"/>
      <c r="I6" s="13"/>
      <c r="J6" s="14" t="s">
        <v>31</v>
      </c>
      <c r="K6" s="15" t="str">
        <f>HYPERLINK("https://www.lowes.com/pd/Venom-Steel-50-Count-One-Size-Fits-All-Nitrile-Cleaning-Gloves/50218409","Gloves")</f>
        <v>Gloves</v>
      </c>
    </row>
    <row r="7" spans="1:11">
      <c r="A7" s="16" t="s">
        <v>32</v>
      </c>
      <c r="B7" s="17" t="s">
        <v>33</v>
      </c>
      <c r="C7" s="9" t="s">
        <v>34</v>
      </c>
      <c r="D7" s="18" t="s">
        <v>35</v>
      </c>
      <c r="E7" s="17" t="s">
        <v>36</v>
      </c>
      <c r="F7" s="19" t="s">
        <v>37</v>
      </c>
      <c r="G7" s="11" t="s">
        <v>30</v>
      </c>
      <c r="H7" s="20"/>
      <c r="I7" s="20"/>
      <c r="J7" s="14" t="s">
        <v>38</v>
      </c>
      <c r="K7" s="21" t="s">
        <v>39</v>
      </c>
    </row>
    <row r="8" spans="1:11">
      <c r="A8" s="16" t="s">
        <v>40</v>
      </c>
      <c r="B8" s="22"/>
      <c r="C8" s="23" t="s">
        <v>41</v>
      </c>
      <c r="D8" s="18" t="s">
        <v>35</v>
      </c>
      <c r="E8" s="17" t="s">
        <v>42</v>
      </c>
      <c r="F8" s="19" t="s">
        <v>43</v>
      </c>
      <c r="G8" s="11" t="s">
        <v>30</v>
      </c>
      <c r="H8" s="20"/>
      <c r="I8" s="20"/>
      <c r="J8" s="14" t="s">
        <v>44</v>
      </c>
      <c r="K8" s="21" t="s">
        <v>45</v>
      </c>
    </row>
    <row r="9" spans="1:11">
      <c r="A9" s="24" t="s">
        <v>46</v>
      </c>
      <c r="B9" s="25" t="s">
        <v>47</v>
      </c>
      <c r="C9" s="9" t="s">
        <v>48</v>
      </c>
      <c r="D9" s="26">
        <v>1</v>
      </c>
      <c r="E9" s="25" t="s">
        <v>36</v>
      </c>
      <c r="F9" s="27" t="s">
        <v>49</v>
      </c>
      <c r="G9" s="11" t="s">
        <v>30</v>
      </c>
      <c r="H9" s="28"/>
      <c r="I9" s="28"/>
      <c r="J9" s="14" t="s">
        <v>38</v>
      </c>
      <c r="K9" s="29" t="e">
        <f>HYPERLINK("https://www.amazon.com/MEAN-WELL-LRS-350-24-350-4W-Switchable/dp/B013ETVO12/ref=pd_sbs_328_t_0/132-3579539-0047151?_encoding=UTF8&amp;pd_rd_i=B013ETVO12&amp;pd_rd_r=329ef12b-8388-4739-9813-13569610d13c&amp;pd_rd_w=pcvKG&amp;pd_rd_wg=eOivL&amp;pf_rd_p=5cfcfe89-300f-47d2-b1ad-"&amp;"a4e27203a02a&amp;pf_rd_r=KAHC3SB9ABQ6PA2JQD4J&amp;psc=1&amp;refRID=KAHC3SB9ABQ6PA2JQD4J","PSU")</f>
        <v>#VALUE!</v>
      </c>
    </row>
    <row r="10" spans="1:11">
      <c r="A10" s="16" t="s">
        <v>50</v>
      </c>
      <c r="B10" s="22"/>
      <c r="C10" s="9" t="s">
        <v>51</v>
      </c>
      <c r="D10" s="18" t="s">
        <v>35</v>
      </c>
      <c r="E10" s="17" t="s">
        <v>52</v>
      </c>
      <c r="F10" s="19" t="s">
        <v>37</v>
      </c>
      <c r="G10" s="11" t="s">
        <v>30</v>
      </c>
      <c r="H10" s="20"/>
      <c r="I10" s="20"/>
      <c r="J10" s="14" t="s">
        <v>53</v>
      </c>
      <c r="K10" s="21" t="s">
        <v>54</v>
      </c>
    </row>
    <row r="11" spans="1:11">
      <c r="A11" s="220" t="s">
        <v>55</v>
      </c>
      <c r="B11" s="221"/>
      <c r="C11" s="221"/>
      <c r="D11" s="221"/>
      <c r="E11" s="221"/>
      <c r="F11" s="221"/>
      <c r="G11" s="221"/>
      <c r="H11" s="221"/>
      <c r="I11" s="221"/>
      <c r="J11" s="221"/>
      <c r="K11" s="222"/>
    </row>
    <row r="12" spans="1:11">
      <c r="A12" s="19" t="s">
        <v>56</v>
      </c>
      <c r="B12" s="17" t="s">
        <v>57</v>
      </c>
      <c r="C12" s="19" t="s">
        <v>58</v>
      </c>
      <c r="D12" s="19">
        <v>1</v>
      </c>
      <c r="E12" s="17" t="s">
        <v>36</v>
      </c>
      <c r="F12" s="19" t="s">
        <v>59</v>
      </c>
      <c r="G12" s="11" t="s">
        <v>30</v>
      </c>
      <c r="H12" s="20"/>
      <c r="I12" s="20"/>
      <c r="J12" s="14" t="s">
        <v>60</v>
      </c>
      <c r="K12" s="21" t="s">
        <v>61</v>
      </c>
    </row>
    <row r="13" spans="1:11">
      <c r="A13" s="19" t="s">
        <v>62</v>
      </c>
      <c r="B13" s="17" t="s">
        <v>63</v>
      </c>
      <c r="C13" s="19" t="s">
        <v>64</v>
      </c>
      <c r="D13" s="19">
        <v>4</v>
      </c>
      <c r="E13" s="17" t="s">
        <v>36</v>
      </c>
      <c r="F13" s="19" t="s">
        <v>37</v>
      </c>
      <c r="G13" s="11" t="s">
        <v>30</v>
      </c>
      <c r="H13" s="20"/>
      <c r="I13" s="20"/>
      <c r="J13" s="14" t="s">
        <v>60</v>
      </c>
      <c r="K13" s="21" t="s">
        <v>65</v>
      </c>
    </row>
    <row r="14" spans="1:11">
      <c r="A14" s="19" t="s">
        <v>66</v>
      </c>
      <c r="B14" s="17" t="s">
        <v>67</v>
      </c>
      <c r="C14" s="19" t="s">
        <v>68</v>
      </c>
      <c r="D14" s="17">
        <v>1</v>
      </c>
      <c r="E14" s="17" t="s">
        <v>36</v>
      </c>
      <c r="F14" s="19" t="s">
        <v>69</v>
      </c>
      <c r="G14" s="11" t="s">
        <v>30</v>
      </c>
      <c r="H14" s="20"/>
      <c r="I14" s="20"/>
      <c r="J14" s="14" t="s">
        <v>60</v>
      </c>
      <c r="K14" s="21" t="s">
        <v>70</v>
      </c>
    </row>
    <row r="15" spans="1:11">
      <c r="A15" s="19" t="s">
        <v>71</v>
      </c>
      <c r="B15" s="17"/>
      <c r="C15" s="20"/>
      <c r="D15" s="19">
        <v>1</v>
      </c>
      <c r="E15" s="17" t="s">
        <v>36</v>
      </c>
      <c r="F15" s="19" t="s">
        <v>72</v>
      </c>
      <c r="G15" s="11" t="s">
        <v>30</v>
      </c>
      <c r="H15" s="20"/>
      <c r="I15" s="20"/>
      <c r="J15" s="14" t="s">
        <v>60</v>
      </c>
      <c r="K15" s="20"/>
    </row>
    <row r="16" spans="1:11">
      <c r="A16" s="19" t="s">
        <v>73</v>
      </c>
      <c r="B16" s="17"/>
      <c r="C16" s="19" t="s">
        <v>74</v>
      </c>
      <c r="D16" s="19">
        <v>2</v>
      </c>
      <c r="E16" s="17" t="s">
        <v>36</v>
      </c>
      <c r="F16" s="19" t="s">
        <v>72</v>
      </c>
      <c r="G16" s="11" t="s">
        <v>30</v>
      </c>
      <c r="H16" s="20"/>
      <c r="I16" s="20"/>
      <c r="J16" s="14" t="s">
        <v>60</v>
      </c>
      <c r="K16" s="20"/>
    </row>
    <row r="17" spans="1:11">
      <c r="A17" s="19" t="s">
        <v>75</v>
      </c>
      <c r="B17" s="17" t="s">
        <v>76</v>
      </c>
      <c r="C17" s="19" t="s">
        <v>77</v>
      </c>
      <c r="D17" s="19">
        <v>1</v>
      </c>
      <c r="E17" s="17" t="s">
        <v>36</v>
      </c>
      <c r="F17" s="19" t="s">
        <v>69</v>
      </c>
      <c r="G17" s="11" t="s">
        <v>30</v>
      </c>
      <c r="H17" s="20"/>
      <c r="I17" s="20"/>
      <c r="J17" s="14" t="s">
        <v>60</v>
      </c>
      <c r="K17" s="20"/>
    </row>
    <row r="18" spans="1:11">
      <c r="A18" s="19" t="s">
        <v>78</v>
      </c>
      <c r="B18" s="17"/>
      <c r="C18" s="20"/>
      <c r="D18" s="19">
        <v>3</v>
      </c>
      <c r="E18" s="17" t="s">
        <v>36</v>
      </c>
      <c r="F18" s="19" t="s">
        <v>72</v>
      </c>
      <c r="G18" s="11" t="s">
        <v>30</v>
      </c>
      <c r="H18" s="20"/>
      <c r="I18" s="20"/>
      <c r="J18" s="14" t="s">
        <v>60</v>
      </c>
      <c r="K18" s="20"/>
    </row>
    <row r="19" spans="1:11">
      <c r="A19" s="19" t="s">
        <v>79</v>
      </c>
      <c r="B19" s="17" t="s">
        <v>80</v>
      </c>
      <c r="C19" s="20"/>
      <c r="D19" s="19">
        <v>4</v>
      </c>
      <c r="E19" s="17" t="s">
        <v>36</v>
      </c>
      <c r="F19" s="19" t="s">
        <v>72</v>
      </c>
      <c r="G19" s="11" t="s">
        <v>30</v>
      </c>
      <c r="H19" s="20"/>
      <c r="I19" s="20"/>
      <c r="J19" s="14" t="s">
        <v>60</v>
      </c>
      <c r="K19" s="20"/>
    </row>
    <row r="20" spans="1:11">
      <c r="A20" s="19" t="s">
        <v>81</v>
      </c>
      <c r="B20" s="17"/>
      <c r="C20" s="19" t="s">
        <v>82</v>
      </c>
      <c r="D20" s="19">
        <v>1</v>
      </c>
      <c r="E20" s="17" t="s">
        <v>36</v>
      </c>
      <c r="F20" s="19" t="s">
        <v>72</v>
      </c>
      <c r="G20" s="11" t="s">
        <v>30</v>
      </c>
      <c r="H20" s="20"/>
      <c r="I20" s="20"/>
      <c r="J20" s="14" t="s">
        <v>60</v>
      </c>
      <c r="K20" s="20"/>
    </row>
    <row r="21" spans="1:11">
      <c r="A21" s="19" t="s">
        <v>83</v>
      </c>
      <c r="B21" s="17"/>
      <c r="C21" s="19" t="s">
        <v>84</v>
      </c>
      <c r="D21" s="19">
        <v>1</v>
      </c>
      <c r="E21" s="17" t="s">
        <v>36</v>
      </c>
      <c r="F21" s="19" t="s">
        <v>72</v>
      </c>
      <c r="G21" s="11" t="s">
        <v>30</v>
      </c>
      <c r="H21" s="20"/>
      <c r="I21" s="20"/>
      <c r="J21" s="14" t="s">
        <v>60</v>
      </c>
      <c r="K21" s="20"/>
    </row>
    <row r="22" spans="1:11">
      <c r="A22" s="30" t="s">
        <v>85</v>
      </c>
      <c r="B22" s="31" t="s">
        <v>86</v>
      </c>
      <c r="C22" s="30" t="s">
        <v>87</v>
      </c>
      <c r="D22" s="30">
        <v>10</v>
      </c>
      <c r="E22" s="32" t="s">
        <v>36</v>
      </c>
      <c r="F22" s="30" t="s">
        <v>37</v>
      </c>
      <c r="G22" s="11" t="s">
        <v>30</v>
      </c>
      <c r="H22" s="33"/>
      <c r="I22" s="33"/>
      <c r="J22" s="14" t="s">
        <v>60</v>
      </c>
      <c r="K22" s="34" t="s">
        <v>88</v>
      </c>
    </row>
    <row r="23" spans="1:11">
      <c r="A23" s="220" t="s">
        <v>89</v>
      </c>
      <c r="B23" s="221"/>
      <c r="C23" s="221"/>
      <c r="D23" s="221"/>
      <c r="E23" s="221"/>
      <c r="F23" s="221"/>
      <c r="G23" s="221"/>
      <c r="H23" s="221"/>
      <c r="I23" s="221"/>
      <c r="J23" s="221"/>
      <c r="K23" s="222"/>
    </row>
    <row r="24" spans="1:11">
      <c r="A24" s="19" t="s">
        <v>90</v>
      </c>
      <c r="B24" s="19">
        <v>1140354</v>
      </c>
      <c r="C24" s="19" t="s">
        <v>91</v>
      </c>
      <c r="D24" s="19">
        <v>74</v>
      </c>
      <c r="E24" s="17" t="s">
        <v>36</v>
      </c>
      <c r="F24" s="19" t="s">
        <v>92</v>
      </c>
      <c r="G24" s="11" t="s">
        <v>30</v>
      </c>
      <c r="H24" s="20"/>
      <c r="I24" s="20"/>
      <c r="J24" s="14" t="s">
        <v>44</v>
      </c>
      <c r="K24" s="20"/>
    </row>
    <row r="25" spans="1:11">
      <c r="A25" s="35" t="s">
        <v>93</v>
      </c>
      <c r="B25" s="20"/>
      <c r="C25" s="20"/>
      <c r="D25" s="19">
        <v>2</v>
      </c>
      <c r="E25" s="17" t="s">
        <v>36</v>
      </c>
      <c r="F25" s="19" t="s">
        <v>72</v>
      </c>
      <c r="G25" s="11" t="s">
        <v>30</v>
      </c>
      <c r="H25" s="20"/>
      <c r="I25" s="20"/>
      <c r="J25" s="14" t="s">
        <v>44</v>
      </c>
      <c r="K25" s="20"/>
    </row>
    <row r="26" spans="1:11">
      <c r="A26" s="19" t="s">
        <v>94</v>
      </c>
      <c r="B26" s="20"/>
      <c r="C26" s="19" t="s">
        <v>95</v>
      </c>
      <c r="D26" s="19">
        <v>4</v>
      </c>
      <c r="E26" s="17" t="s">
        <v>36</v>
      </c>
      <c r="F26" s="19" t="s">
        <v>96</v>
      </c>
      <c r="G26" s="11" t="s">
        <v>30</v>
      </c>
      <c r="H26" s="20"/>
      <c r="I26" s="20"/>
      <c r="J26" s="14" t="s">
        <v>44</v>
      </c>
      <c r="K26" s="20"/>
    </row>
    <row r="27" spans="1:11">
      <c r="A27" s="19" t="s">
        <v>97</v>
      </c>
      <c r="B27" s="20"/>
      <c r="C27" s="19" t="s">
        <v>98</v>
      </c>
      <c r="D27" s="19">
        <v>107</v>
      </c>
      <c r="E27" s="17" t="s">
        <v>36</v>
      </c>
      <c r="F27" s="19" t="s">
        <v>92</v>
      </c>
      <c r="G27" s="11" t="s">
        <v>30</v>
      </c>
      <c r="H27" s="20"/>
      <c r="I27" s="20"/>
      <c r="J27" s="14" t="s">
        <v>44</v>
      </c>
      <c r="K27" s="20"/>
    </row>
    <row r="28" spans="1:11">
      <c r="A28" s="19" t="s">
        <v>99</v>
      </c>
      <c r="B28" s="20"/>
      <c r="C28" s="19" t="s">
        <v>99</v>
      </c>
      <c r="D28" s="19">
        <v>12</v>
      </c>
      <c r="E28" s="17" t="s">
        <v>36</v>
      </c>
      <c r="F28" s="19" t="s">
        <v>92</v>
      </c>
      <c r="G28" s="11" t="s">
        <v>30</v>
      </c>
      <c r="H28" s="20"/>
      <c r="I28" s="20"/>
      <c r="J28" s="14" t="s">
        <v>44</v>
      </c>
      <c r="K28" s="20"/>
    </row>
    <row r="29" spans="1:11">
      <c r="A29" s="19" t="s">
        <v>100</v>
      </c>
      <c r="B29" s="36" t="s">
        <v>101</v>
      </c>
      <c r="C29" s="19"/>
      <c r="D29" s="19">
        <v>36</v>
      </c>
      <c r="E29" s="17" t="s">
        <v>36</v>
      </c>
      <c r="F29" s="19" t="s">
        <v>92</v>
      </c>
      <c r="G29" s="11" t="s">
        <v>30</v>
      </c>
      <c r="H29" s="20"/>
      <c r="I29" s="20"/>
      <c r="J29" s="14" t="s">
        <v>44</v>
      </c>
      <c r="K29" s="20"/>
    </row>
    <row r="30" spans="1:11">
      <c r="A30" s="19" t="s">
        <v>102</v>
      </c>
      <c r="B30" s="19">
        <v>11103333</v>
      </c>
      <c r="C30" s="20"/>
      <c r="D30" s="19">
        <v>24</v>
      </c>
      <c r="E30" s="17" t="s">
        <v>36</v>
      </c>
      <c r="F30" s="19" t="s">
        <v>92</v>
      </c>
      <c r="G30" s="11" t="s">
        <v>30</v>
      </c>
      <c r="H30" s="20"/>
      <c r="I30" s="20"/>
      <c r="J30" s="14" t="s">
        <v>44</v>
      </c>
      <c r="K30" s="20"/>
    </row>
    <row r="31" spans="1:11">
      <c r="A31" s="19" t="s">
        <v>103</v>
      </c>
      <c r="B31" s="19">
        <v>39909</v>
      </c>
      <c r="C31" s="20"/>
      <c r="D31" s="19">
        <v>31</v>
      </c>
      <c r="E31" s="17" t="s">
        <v>36</v>
      </c>
      <c r="F31" s="19" t="s">
        <v>92</v>
      </c>
      <c r="G31" s="11" t="s">
        <v>30</v>
      </c>
      <c r="H31" s="20"/>
      <c r="I31" s="20"/>
      <c r="J31" s="14" t="s">
        <v>44</v>
      </c>
      <c r="K31" s="20"/>
    </row>
    <row r="32" spans="1:11">
      <c r="A32" s="19" t="s">
        <v>104</v>
      </c>
      <c r="B32" s="19">
        <v>11103332</v>
      </c>
      <c r="C32" s="20"/>
      <c r="D32" s="19">
        <v>9</v>
      </c>
      <c r="E32" s="17" t="s">
        <v>36</v>
      </c>
      <c r="F32" s="19" t="s">
        <v>92</v>
      </c>
      <c r="G32" s="11" t="s">
        <v>30</v>
      </c>
      <c r="H32" s="20"/>
      <c r="I32" s="20"/>
      <c r="J32" s="14" t="s">
        <v>44</v>
      </c>
      <c r="K32" s="20"/>
    </row>
    <row r="33" spans="1:11">
      <c r="A33" s="19" t="s">
        <v>105</v>
      </c>
      <c r="B33" s="19">
        <v>40881</v>
      </c>
      <c r="C33" s="20"/>
      <c r="D33" s="19">
        <v>16</v>
      </c>
      <c r="E33" s="17" t="s">
        <v>36</v>
      </c>
      <c r="F33" s="19" t="s">
        <v>92</v>
      </c>
      <c r="G33" s="11" t="s">
        <v>30</v>
      </c>
      <c r="H33" s="20"/>
      <c r="I33" s="20"/>
      <c r="J33" s="14" t="s">
        <v>44</v>
      </c>
      <c r="K33" s="20"/>
    </row>
    <row r="34" spans="1:11">
      <c r="A34" s="19" t="s">
        <v>106</v>
      </c>
      <c r="B34" s="19">
        <v>39547</v>
      </c>
      <c r="C34" s="20"/>
      <c r="D34" s="19">
        <v>48</v>
      </c>
      <c r="E34" s="17" t="s">
        <v>36</v>
      </c>
      <c r="F34" s="19" t="s">
        <v>92</v>
      </c>
      <c r="G34" s="11" t="s">
        <v>30</v>
      </c>
      <c r="H34" s="20"/>
      <c r="I34" s="20"/>
      <c r="J34" s="14" t="s">
        <v>44</v>
      </c>
      <c r="K34" s="20"/>
    </row>
    <row r="35" spans="1:11">
      <c r="A35" s="19" t="s">
        <v>107</v>
      </c>
      <c r="B35" s="19">
        <v>40878</v>
      </c>
      <c r="C35" s="20"/>
      <c r="D35" s="19">
        <v>8</v>
      </c>
      <c r="E35" s="17" t="s">
        <v>36</v>
      </c>
      <c r="F35" s="19" t="s">
        <v>92</v>
      </c>
      <c r="G35" s="11" t="s">
        <v>30</v>
      </c>
      <c r="H35" s="20"/>
      <c r="I35" s="20"/>
      <c r="J35" s="14" t="s">
        <v>44</v>
      </c>
      <c r="K35" s="20"/>
    </row>
    <row r="36" spans="1:11">
      <c r="A36" s="19" t="s">
        <v>108</v>
      </c>
      <c r="B36" s="19">
        <v>40939</v>
      </c>
      <c r="C36" s="20"/>
      <c r="D36" s="19">
        <v>8</v>
      </c>
      <c r="E36" s="17" t="s">
        <v>36</v>
      </c>
      <c r="F36" s="19" t="s">
        <v>92</v>
      </c>
      <c r="G36" s="11" t="s">
        <v>30</v>
      </c>
      <c r="H36" s="20"/>
      <c r="I36" s="20"/>
      <c r="J36" s="14" t="s">
        <v>44</v>
      </c>
      <c r="K36" s="20"/>
    </row>
    <row r="37" spans="1:11">
      <c r="A37" s="19" t="s">
        <v>103</v>
      </c>
      <c r="B37" s="19">
        <v>39909</v>
      </c>
      <c r="C37" s="20"/>
      <c r="D37" s="19">
        <v>9</v>
      </c>
      <c r="E37" s="17" t="s">
        <v>36</v>
      </c>
      <c r="F37" s="19" t="s">
        <v>92</v>
      </c>
      <c r="G37" s="11" t="s">
        <v>30</v>
      </c>
      <c r="H37" s="20"/>
      <c r="I37" s="20"/>
      <c r="J37" s="14" t="s">
        <v>44</v>
      </c>
      <c r="K37" s="20"/>
    </row>
    <row r="38" spans="1:11">
      <c r="A38" s="19" t="s">
        <v>109</v>
      </c>
      <c r="B38" s="19">
        <v>40355</v>
      </c>
      <c r="C38" s="20"/>
      <c r="D38" s="19">
        <v>115</v>
      </c>
      <c r="E38" s="17" t="s">
        <v>36</v>
      </c>
      <c r="F38" s="19" t="s">
        <v>92</v>
      </c>
      <c r="G38" s="11" t="s">
        <v>30</v>
      </c>
      <c r="H38" s="20"/>
      <c r="I38" s="20"/>
      <c r="J38" s="14" t="s">
        <v>44</v>
      </c>
      <c r="K38" s="20"/>
    </row>
    <row r="39" spans="1:11">
      <c r="A39" s="19" t="s">
        <v>110</v>
      </c>
      <c r="B39" s="17" t="s">
        <v>111</v>
      </c>
      <c r="C39" s="20"/>
      <c r="D39" s="19">
        <v>4</v>
      </c>
      <c r="E39" s="17" t="s">
        <v>36</v>
      </c>
      <c r="F39" s="19" t="s">
        <v>92</v>
      </c>
      <c r="G39" s="11" t="s">
        <v>30</v>
      </c>
      <c r="H39" s="20"/>
      <c r="I39" s="20"/>
      <c r="J39" s="14" t="s">
        <v>44</v>
      </c>
      <c r="K39" s="20"/>
    </row>
    <row r="40" spans="1:11">
      <c r="A40" s="30" t="s">
        <v>112</v>
      </c>
      <c r="B40" s="30">
        <v>11103334</v>
      </c>
      <c r="C40" s="33"/>
      <c r="D40" s="30">
        <v>16</v>
      </c>
      <c r="E40" s="17" t="s">
        <v>36</v>
      </c>
      <c r="F40" s="19" t="s">
        <v>92</v>
      </c>
      <c r="G40" s="11" t="s">
        <v>30</v>
      </c>
      <c r="H40" s="33"/>
      <c r="I40" s="33"/>
      <c r="J40" s="14" t="s">
        <v>44</v>
      </c>
      <c r="K40" s="33"/>
    </row>
    <row r="41" spans="1:11">
      <c r="A41" s="30" t="s">
        <v>113</v>
      </c>
      <c r="B41" s="30">
        <v>11511018</v>
      </c>
      <c r="C41" s="33"/>
      <c r="D41" s="30">
        <v>22</v>
      </c>
      <c r="E41" s="17" t="s">
        <v>36</v>
      </c>
      <c r="F41" s="19" t="s">
        <v>92</v>
      </c>
      <c r="G41" s="11" t="s">
        <v>30</v>
      </c>
      <c r="H41" s="33"/>
      <c r="I41" s="33"/>
      <c r="J41" s="14" t="s">
        <v>44</v>
      </c>
      <c r="K41" s="33"/>
    </row>
    <row r="42" spans="1:11">
      <c r="A42" s="30" t="s">
        <v>114</v>
      </c>
      <c r="B42" s="30">
        <v>11103331</v>
      </c>
      <c r="C42" s="33"/>
      <c r="D42" s="30">
        <v>8</v>
      </c>
      <c r="E42" s="32" t="s">
        <v>36</v>
      </c>
      <c r="F42" s="19" t="s">
        <v>92</v>
      </c>
      <c r="G42" s="11" t="s">
        <v>30</v>
      </c>
      <c r="H42" s="33"/>
      <c r="I42" s="33"/>
      <c r="J42" s="14" t="s">
        <v>44</v>
      </c>
      <c r="K42" s="33"/>
    </row>
    <row r="43" spans="1:11">
      <c r="A43" s="30" t="s">
        <v>115</v>
      </c>
      <c r="B43" s="30">
        <v>1139913</v>
      </c>
      <c r="C43" s="33"/>
      <c r="D43" s="30">
        <v>65</v>
      </c>
      <c r="E43" s="32" t="s">
        <v>36</v>
      </c>
      <c r="F43" s="19" t="s">
        <v>92</v>
      </c>
      <c r="G43" s="11" t="s">
        <v>30</v>
      </c>
      <c r="H43" s="33"/>
      <c r="I43" s="33"/>
      <c r="J43" s="14" t="s">
        <v>44</v>
      </c>
      <c r="K43" s="33"/>
    </row>
    <row r="44" spans="1:11">
      <c r="A44" s="30" t="s">
        <v>103</v>
      </c>
      <c r="B44" s="30">
        <v>1139909</v>
      </c>
      <c r="C44" s="33"/>
      <c r="D44" s="30">
        <v>50</v>
      </c>
      <c r="E44" s="32" t="s">
        <v>36</v>
      </c>
      <c r="F44" s="19" t="s">
        <v>92</v>
      </c>
      <c r="G44" s="11" t="s">
        <v>30</v>
      </c>
      <c r="H44" s="33"/>
      <c r="I44" s="33"/>
      <c r="J44" s="14" t="s">
        <v>44</v>
      </c>
      <c r="K44" s="33"/>
    </row>
    <row r="45" spans="1:11">
      <c r="A45" s="37" t="s">
        <v>116</v>
      </c>
      <c r="B45" s="30">
        <v>1140354</v>
      </c>
      <c r="C45" s="38" t="s">
        <v>117</v>
      </c>
      <c r="D45" s="30">
        <v>74</v>
      </c>
      <c r="E45" s="32" t="s">
        <v>36</v>
      </c>
      <c r="F45" s="37" t="s">
        <v>92</v>
      </c>
      <c r="G45" s="11" t="s">
        <v>30</v>
      </c>
      <c r="H45" s="33"/>
      <c r="I45" s="33"/>
      <c r="J45" s="14" t="s">
        <v>44</v>
      </c>
      <c r="K45" s="33"/>
    </row>
    <row r="46" spans="1:11">
      <c r="A46" s="30" t="s">
        <v>118</v>
      </c>
      <c r="B46" s="30">
        <v>13129</v>
      </c>
      <c r="C46" s="39" t="s">
        <v>119</v>
      </c>
      <c r="D46" s="30">
        <v>2</v>
      </c>
      <c r="E46" s="32" t="s">
        <v>36</v>
      </c>
      <c r="F46" s="40">
        <v>8020</v>
      </c>
      <c r="G46" s="11" t="s">
        <v>30</v>
      </c>
      <c r="H46" s="33"/>
      <c r="I46" s="33"/>
      <c r="J46" s="14" t="s">
        <v>44</v>
      </c>
      <c r="K46" s="41" t="s">
        <v>120</v>
      </c>
    </row>
    <row r="47" spans="1:11">
      <c r="A47" s="30" t="s">
        <v>121</v>
      </c>
      <c r="B47" s="42"/>
      <c r="C47" s="33"/>
      <c r="D47" s="30">
        <v>25</v>
      </c>
      <c r="E47" s="32" t="s">
        <v>36</v>
      </c>
      <c r="F47" s="19"/>
      <c r="G47" s="11" t="s">
        <v>30</v>
      </c>
      <c r="H47" s="33"/>
      <c r="I47" s="33"/>
      <c r="J47" s="14" t="s">
        <v>44</v>
      </c>
      <c r="K47" s="33"/>
    </row>
    <row r="48" spans="1:11">
      <c r="A48" s="30" t="s">
        <v>122</v>
      </c>
      <c r="B48" s="42"/>
      <c r="C48" s="33"/>
      <c r="D48" s="30">
        <v>4</v>
      </c>
      <c r="E48" s="32" t="s">
        <v>36</v>
      </c>
      <c r="F48" s="19"/>
      <c r="G48" s="11" t="s">
        <v>30</v>
      </c>
      <c r="H48" s="33"/>
      <c r="I48" s="33"/>
      <c r="J48" s="14" t="s">
        <v>44</v>
      </c>
      <c r="K48" s="33"/>
    </row>
    <row r="49" spans="1:11">
      <c r="A49" s="30" t="s">
        <v>123</v>
      </c>
      <c r="B49" s="30">
        <v>1140151</v>
      </c>
      <c r="C49" s="33"/>
      <c r="D49" s="30">
        <v>50</v>
      </c>
      <c r="E49" s="32" t="s">
        <v>36</v>
      </c>
      <c r="F49" s="19" t="s">
        <v>92</v>
      </c>
      <c r="G49" s="11" t="s">
        <v>30</v>
      </c>
      <c r="H49" s="33"/>
      <c r="I49" s="33"/>
      <c r="J49" s="14" t="s">
        <v>44</v>
      </c>
      <c r="K49" s="33"/>
    </row>
    <row r="50" spans="1:11">
      <c r="A50" s="30" t="s">
        <v>124</v>
      </c>
      <c r="B50" s="30">
        <v>2139953</v>
      </c>
      <c r="C50" s="33"/>
      <c r="D50" s="30">
        <v>12</v>
      </c>
      <c r="E50" s="32" t="s">
        <v>36</v>
      </c>
      <c r="F50" s="30" t="s">
        <v>92</v>
      </c>
      <c r="G50" s="11" t="s">
        <v>30</v>
      </c>
      <c r="H50" s="33"/>
      <c r="I50" s="33"/>
      <c r="J50" s="14" t="s">
        <v>44</v>
      </c>
      <c r="K50" s="33"/>
    </row>
    <row r="51" spans="1:11">
      <c r="A51" s="30" t="s">
        <v>125</v>
      </c>
      <c r="B51" s="30">
        <v>2139547</v>
      </c>
      <c r="C51" s="33"/>
      <c r="D51" s="30">
        <v>10</v>
      </c>
      <c r="E51" s="32" t="s">
        <v>36</v>
      </c>
      <c r="F51" s="30" t="s">
        <v>92</v>
      </c>
      <c r="G51" s="11" t="s">
        <v>30</v>
      </c>
      <c r="H51" s="33"/>
      <c r="I51" s="33"/>
      <c r="J51" s="14" t="s">
        <v>44</v>
      </c>
      <c r="K51" s="33"/>
    </row>
    <row r="52" spans="1:11">
      <c r="A52" s="30" t="s">
        <v>126</v>
      </c>
      <c r="B52" s="30">
        <v>2139551</v>
      </c>
      <c r="C52" s="33"/>
      <c r="D52" s="30"/>
      <c r="E52" s="32"/>
      <c r="F52" s="30" t="s">
        <v>92</v>
      </c>
      <c r="G52" s="11" t="s">
        <v>30</v>
      </c>
      <c r="H52" s="33"/>
      <c r="I52" s="33"/>
      <c r="J52" s="14" t="s">
        <v>44</v>
      </c>
      <c r="K52" s="33"/>
    </row>
    <row r="53" spans="1:11">
      <c r="A53" s="220" t="s">
        <v>127</v>
      </c>
      <c r="B53" s="221"/>
      <c r="C53" s="221"/>
      <c r="D53" s="221"/>
      <c r="E53" s="221"/>
      <c r="F53" s="221"/>
      <c r="G53" s="221"/>
      <c r="H53" s="221"/>
      <c r="I53" s="221"/>
      <c r="J53" s="221"/>
      <c r="K53" s="222"/>
    </row>
    <row r="54" spans="1:11">
      <c r="A54" s="30" t="s">
        <v>128</v>
      </c>
      <c r="B54" s="43" t="s">
        <v>129</v>
      </c>
      <c r="C54" s="30" t="s">
        <v>130</v>
      </c>
      <c r="D54" s="30">
        <v>4</v>
      </c>
      <c r="E54" s="32" t="s">
        <v>36</v>
      </c>
      <c r="F54" s="30" t="s">
        <v>37</v>
      </c>
      <c r="G54" s="11" t="s">
        <v>30</v>
      </c>
      <c r="H54" s="33"/>
      <c r="I54" s="33"/>
      <c r="J54" s="14" t="s">
        <v>53</v>
      </c>
      <c r="K54" s="34" t="s">
        <v>131</v>
      </c>
    </row>
  </sheetData>
  <mergeCells count="3">
    <mergeCell ref="A11:K11"/>
    <mergeCell ref="A23:K23"/>
    <mergeCell ref="A53:K53"/>
  </mergeCells>
  <dataValidations count="3">
    <dataValidation type="list" allowBlank="1" sqref="J12:J22 J24:J52 J54" xr:uid="{00000000-0002-0000-0000-000000000000}">
      <formula1>"Electrical,Extruder,Z-Axis,Mixing,Concrete,Safety,Electrical/Z-Axis,Other"</formula1>
    </dataValidation>
    <dataValidation type="list" allowBlank="1" sqref="J6:J10" xr:uid="{00000000-0002-0000-0000-000001000000}">
      <formula1>"Electrical,Extruder,Z-Axis,Mixing,Concrete,Safety,Other"</formula1>
    </dataValidation>
    <dataValidation type="list" allowBlank="1" sqref="G6:G10 G12:G22 G24:G52 G54" xr:uid="{00000000-0002-0000-0000-000002000000}">
      <formula1>"Built,Donated,Purchased,Inherited,Other"</formula1>
    </dataValidation>
  </dataValidations>
  <hyperlinks>
    <hyperlink ref="K7" r:id="rId1" xr:uid="{00000000-0004-0000-0000-000000000000}"/>
    <hyperlink ref="K8" r:id="rId2" xr:uid="{00000000-0004-0000-0000-000001000000}"/>
    <hyperlink ref="K10" r:id="rId3" xr:uid="{00000000-0004-0000-0000-000002000000}"/>
    <hyperlink ref="K12" r:id="rId4" xr:uid="{00000000-0004-0000-0000-000003000000}"/>
    <hyperlink ref="K13" r:id="rId5" xr:uid="{00000000-0004-0000-0000-000004000000}"/>
    <hyperlink ref="K14" r:id="rId6" xr:uid="{00000000-0004-0000-0000-000005000000}"/>
    <hyperlink ref="K22" r:id="rId7" xr:uid="{00000000-0004-0000-0000-000006000000}"/>
    <hyperlink ref="K46" r:id="rId8" xr:uid="{00000000-0004-0000-0000-000007000000}"/>
    <hyperlink ref="K54" r:id="rId9" xr:uid="{00000000-0004-0000-0000-000008000000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00FF"/>
    <outlinePr summaryBelow="0" summaryRight="0"/>
  </sheetPr>
  <dimension ref="A1:Y55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33.28515625" customWidth="1"/>
    <col min="4" max="5" width="17.28515625" customWidth="1"/>
    <col min="7" max="7" width="19.85546875" customWidth="1"/>
    <col min="11" max="11" width="104.140625" customWidth="1"/>
  </cols>
  <sheetData>
    <row r="1" spans="1:25">
      <c r="A1" s="1" t="s">
        <v>133</v>
      </c>
    </row>
    <row r="2" spans="1:25">
      <c r="A2" s="1" t="s">
        <v>319</v>
      </c>
    </row>
    <row r="3" spans="1:25">
      <c r="A3" s="1" t="s">
        <v>135</v>
      </c>
    </row>
    <row r="4" spans="1:25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13</v>
      </c>
    </row>
    <row r="5" spans="1:25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5" t="s">
        <v>139</v>
      </c>
      <c r="H5" s="5" t="s">
        <v>20</v>
      </c>
      <c r="I5" s="6" t="s">
        <v>140</v>
      </c>
      <c r="J5" s="5" t="s">
        <v>22</v>
      </c>
      <c r="K5" s="5" t="s">
        <v>24</v>
      </c>
    </row>
    <row r="6" spans="1:25">
      <c r="A6" s="77" t="s">
        <v>176</v>
      </c>
      <c r="B6" s="77">
        <v>3609</v>
      </c>
      <c r="C6" s="77" t="s">
        <v>177</v>
      </c>
      <c r="D6" s="46">
        <v>1</v>
      </c>
      <c r="E6" s="46">
        <v>1</v>
      </c>
      <c r="F6" s="77" t="s">
        <v>36</v>
      </c>
      <c r="G6" s="77" t="s">
        <v>29</v>
      </c>
      <c r="H6" s="11" t="s">
        <v>30</v>
      </c>
      <c r="I6" s="134">
        <v>5.98</v>
      </c>
      <c r="J6" s="13">
        <f t="shared" ref="J6:J22" si="0">(D6-E6)*I6</f>
        <v>0</v>
      </c>
      <c r="K6" s="80" t="s">
        <v>178</v>
      </c>
    </row>
    <row r="7" spans="1:25">
      <c r="A7" s="19" t="s">
        <v>179</v>
      </c>
      <c r="B7" s="19">
        <v>3204</v>
      </c>
      <c r="C7" s="77" t="s">
        <v>180</v>
      </c>
      <c r="D7" s="135">
        <v>1</v>
      </c>
      <c r="E7" s="135">
        <v>1</v>
      </c>
      <c r="F7" s="19" t="s">
        <v>36</v>
      </c>
      <c r="G7" s="19" t="s">
        <v>29</v>
      </c>
      <c r="H7" s="11" t="s">
        <v>30</v>
      </c>
      <c r="I7" s="136">
        <v>3.58</v>
      </c>
      <c r="J7" s="13">
        <f t="shared" si="0"/>
        <v>0</v>
      </c>
      <c r="K7" s="21" t="s">
        <v>181</v>
      </c>
    </row>
    <row r="8" spans="1:25">
      <c r="A8" s="19" t="s">
        <v>182</v>
      </c>
      <c r="B8" s="137">
        <v>23859</v>
      </c>
      <c r="C8" s="138" t="s">
        <v>183</v>
      </c>
      <c r="D8" s="135">
        <v>1</v>
      </c>
      <c r="E8" s="135">
        <v>1</v>
      </c>
      <c r="F8" s="19" t="s">
        <v>36</v>
      </c>
      <c r="G8" s="19" t="s">
        <v>29</v>
      </c>
      <c r="H8" s="11" t="s">
        <v>30</v>
      </c>
      <c r="I8" s="136">
        <v>3.12</v>
      </c>
      <c r="J8" s="13">
        <f t="shared" si="0"/>
        <v>0</v>
      </c>
      <c r="K8" s="21" t="s">
        <v>184</v>
      </c>
    </row>
    <row r="9" spans="1:25">
      <c r="A9" s="83" t="s">
        <v>185</v>
      </c>
      <c r="B9" s="137">
        <v>23287</v>
      </c>
      <c r="C9" s="77" t="s">
        <v>186</v>
      </c>
      <c r="D9" s="50">
        <v>1</v>
      </c>
      <c r="E9" s="50">
        <v>1</v>
      </c>
      <c r="F9" s="83" t="s">
        <v>36</v>
      </c>
      <c r="G9" s="83" t="s">
        <v>29</v>
      </c>
      <c r="H9" s="11" t="s">
        <v>30</v>
      </c>
      <c r="I9" s="139">
        <v>4.28</v>
      </c>
      <c r="J9" s="13">
        <f t="shared" si="0"/>
        <v>0</v>
      </c>
      <c r="K9" s="87" t="s">
        <v>187</v>
      </c>
    </row>
    <row r="10" spans="1:25">
      <c r="A10" s="19" t="s">
        <v>320</v>
      </c>
      <c r="B10" s="20"/>
      <c r="C10" s="77" t="s">
        <v>190</v>
      </c>
      <c r="D10" s="135">
        <v>1</v>
      </c>
      <c r="E10" s="135">
        <v>1</v>
      </c>
      <c r="F10" s="19" t="s">
        <v>36</v>
      </c>
      <c r="G10" s="19" t="s">
        <v>29</v>
      </c>
      <c r="H10" s="11" t="s">
        <v>30</v>
      </c>
      <c r="I10" s="136">
        <v>0.4</v>
      </c>
      <c r="J10" s="13">
        <f t="shared" si="0"/>
        <v>0</v>
      </c>
      <c r="K10" s="21" t="s">
        <v>191</v>
      </c>
    </row>
    <row r="11" spans="1:25">
      <c r="A11" s="92" t="s">
        <v>321</v>
      </c>
      <c r="B11" s="52"/>
      <c r="C11" s="92" t="s">
        <v>322</v>
      </c>
      <c r="D11" s="140">
        <v>1</v>
      </c>
      <c r="E11" s="140">
        <v>1</v>
      </c>
      <c r="F11" s="92" t="s">
        <v>36</v>
      </c>
      <c r="G11" s="92" t="s">
        <v>201</v>
      </c>
      <c r="H11" s="11" t="s">
        <v>30</v>
      </c>
      <c r="I11" s="141"/>
      <c r="J11" s="13">
        <f t="shared" si="0"/>
        <v>0</v>
      </c>
      <c r="K11" s="52"/>
    </row>
    <row r="12" spans="1:25">
      <c r="A12" s="40" t="s">
        <v>323</v>
      </c>
      <c r="B12" s="40"/>
      <c r="C12" s="40" t="s">
        <v>324</v>
      </c>
      <c r="D12" s="135">
        <v>1</v>
      </c>
      <c r="E12" s="135">
        <v>1</v>
      </c>
      <c r="F12" s="92" t="s">
        <v>36</v>
      </c>
      <c r="G12" s="40" t="s">
        <v>201</v>
      </c>
      <c r="H12" s="11" t="s">
        <v>30</v>
      </c>
      <c r="I12" s="136"/>
      <c r="J12" s="13">
        <f t="shared" si="0"/>
        <v>0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>
      <c r="A13" s="53" t="s">
        <v>325</v>
      </c>
      <c r="B13" s="53"/>
      <c r="C13" s="53" t="s">
        <v>209</v>
      </c>
      <c r="D13" s="142">
        <v>1</v>
      </c>
      <c r="E13" s="142">
        <v>1</v>
      </c>
      <c r="F13" s="92" t="s">
        <v>36</v>
      </c>
      <c r="G13" s="40" t="s">
        <v>201</v>
      </c>
      <c r="H13" s="11" t="s">
        <v>30</v>
      </c>
      <c r="I13" s="143"/>
      <c r="J13" s="13">
        <f t="shared" si="0"/>
        <v>0</v>
      </c>
      <c r="K13" s="53"/>
    </row>
    <row r="14" spans="1:25">
      <c r="A14" s="19" t="s">
        <v>326</v>
      </c>
      <c r="B14" s="19"/>
      <c r="C14" s="19" t="s">
        <v>211</v>
      </c>
      <c r="D14" s="135">
        <v>1</v>
      </c>
      <c r="E14" s="135">
        <v>1</v>
      </c>
      <c r="F14" s="92" t="s">
        <v>36</v>
      </c>
      <c r="G14" s="40" t="s">
        <v>201</v>
      </c>
      <c r="H14" s="11" t="s">
        <v>30</v>
      </c>
      <c r="I14" s="144"/>
      <c r="J14" s="13">
        <f t="shared" si="0"/>
        <v>0</v>
      </c>
      <c r="K14" s="19"/>
    </row>
    <row r="15" spans="1:25">
      <c r="A15" s="19" t="s">
        <v>327</v>
      </c>
      <c r="B15" s="19"/>
      <c r="C15" s="19" t="s">
        <v>328</v>
      </c>
      <c r="D15" s="135">
        <v>1</v>
      </c>
      <c r="E15" s="135">
        <v>1</v>
      </c>
      <c r="F15" s="92" t="s">
        <v>36</v>
      </c>
      <c r="G15" s="40" t="s">
        <v>201</v>
      </c>
      <c r="H15" s="11" t="s">
        <v>30</v>
      </c>
      <c r="I15" s="144"/>
      <c r="J15" s="13">
        <f t="shared" si="0"/>
        <v>0</v>
      </c>
      <c r="K15" s="19"/>
    </row>
    <row r="16" spans="1:25">
      <c r="A16" s="19"/>
      <c r="B16" s="19"/>
      <c r="C16" s="20"/>
      <c r="D16" s="19"/>
      <c r="E16" s="19"/>
      <c r="F16" s="19"/>
      <c r="G16" s="19"/>
      <c r="H16" s="47"/>
      <c r="I16" s="144"/>
      <c r="J16" s="13">
        <f t="shared" si="0"/>
        <v>0</v>
      </c>
      <c r="K16" s="20"/>
    </row>
    <row r="17" spans="1:11">
      <c r="A17" s="19"/>
      <c r="B17" s="19"/>
      <c r="C17" s="19"/>
      <c r="D17" s="19"/>
      <c r="E17" s="19"/>
      <c r="F17" s="19"/>
      <c r="G17" s="19"/>
      <c r="H17" s="47"/>
      <c r="I17" s="144"/>
      <c r="J17" s="13">
        <f t="shared" si="0"/>
        <v>0</v>
      </c>
      <c r="K17" s="20"/>
    </row>
    <row r="18" spans="1:11">
      <c r="A18" s="19"/>
      <c r="B18" s="19"/>
      <c r="C18" s="19"/>
      <c r="D18" s="19"/>
      <c r="E18" s="19"/>
      <c r="F18" s="19"/>
      <c r="G18" s="19"/>
      <c r="H18" s="47"/>
      <c r="I18" s="144"/>
      <c r="J18" s="13">
        <f t="shared" si="0"/>
        <v>0</v>
      </c>
      <c r="K18" s="20"/>
    </row>
    <row r="19" spans="1:11">
      <c r="A19" s="19"/>
      <c r="B19" s="20"/>
      <c r="C19" s="20"/>
      <c r="D19" s="19"/>
      <c r="E19" s="19"/>
      <c r="F19" s="19"/>
      <c r="G19" s="19"/>
      <c r="H19" s="47"/>
      <c r="I19" s="144"/>
      <c r="J19" s="13">
        <f t="shared" si="0"/>
        <v>0</v>
      </c>
      <c r="K19" s="20"/>
    </row>
    <row r="20" spans="1:11">
      <c r="A20" s="19"/>
      <c r="B20" s="19"/>
      <c r="C20" s="20"/>
      <c r="D20" s="19"/>
      <c r="E20" s="19"/>
      <c r="F20" s="19"/>
      <c r="G20" s="19"/>
      <c r="H20" s="47"/>
      <c r="I20" s="144"/>
      <c r="J20" s="13">
        <f t="shared" si="0"/>
        <v>0</v>
      </c>
      <c r="K20" s="20"/>
    </row>
    <row r="21" spans="1:11">
      <c r="A21" s="19"/>
      <c r="B21" s="20"/>
      <c r="C21" s="19"/>
      <c r="D21" s="19"/>
      <c r="E21" s="19"/>
      <c r="F21" s="19"/>
      <c r="G21" s="19"/>
      <c r="H21" s="47"/>
      <c r="I21" s="144"/>
      <c r="J21" s="13">
        <f t="shared" si="0"/>
        <v>0</v>
      </c>
      <c r="K21" s="20"/>
    </row>
    <row r="22" spans="1:11">
      <c r="A22" s="19"/>
      <c r="B22" s="20"/>
      <c r="C22" s="19"/>
      <c r="D22" s="19"/>
      <c r="E22" s="19"/>
      <c r="F22" s="19"/>
      <c r="G22" s="19"/>
      <c r="H22" s="47"/>
      <c r="I22" s="144"/>
      <c r="J22" s="13">
        <f t="shared" si="0"/>
        <v>0</v>
      </c>
      <c r="K22" s="20"/>
    </row>
    <row r="23" spans="1:11">
      <c r="B23" s="55"/>
      <c r="F23" s="56"/>
    </row>
    <row r="24" spans="1:1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11">
      <c r="A30" s="58"/>
      <c r="B30" s="58"/>
      <c r="C30" s="58"/>
      <c r="D30" s="58"/>
      <c r="E30" s="58"/>
      <c r="F30" s="58"/>
      <c r="G30" s="49"/>
      <c r="H30" s="58"/>
      <c r="I30" s="49"/>
      <c r="J30" s="49"/>
      <c r="K30" s="49"/>
    </row>
    <row r="31" spans="1:11">
      <c r="A31" s="58"/>
      <c r="B31" s="49"/>
      <c r="C31" s="49"/>
      <c r="D31" s="58"/>
      <c r="E31" s="58"/>
      <c r="F31" s="58"/>
      <c r="G31" s="49"/>
      <c r="H31" s="58"/>
      <c r="I31" s="49"/>
      <c r="J31" s="49"/>
      <c r="K31" s="49"/>
    </row>
    <row r="32" spans="1:11">
      <c r="A32" s="58"/>
      <c r="B32" s="49"/>
      <c r="C32" s="58"/>
      <c r="D32" s="58"/>
      <c r="E32" s="58"/>
      <c r="F32" s="58"/>
      <c r="G32" s="49"/>
      <c r="H32" s="58"/>
      <c r="I32" s="49"/>
      <c r="J32" s="49"/>
      <c r="K32" s="49"/>
    </row>
    <row r="33" spans="1:11">
      <c r="A33" s="58"/>
      <c r="B33" s="49"/>
      <c r="C33" s="58"/>
      <c r="D33" s="58"/>
      <c r="E33" s="58"/>
      <c r="F33" s="58"/>
      <c r="G33" s="49"/>
      <c r="H33" s="58"/>
      <c r="I33" s="49"/>
      <c r="J33" s="49"/>
      <c r="K33" s="49"/>
    </row>
    <row r="34" spans="1:11">
      <c r="A34" s="58"/>
      <c r="B34" s="49"/>
      <c r="C34" s="58"/>
      <c r="D34" s="58"/>
      <c r="E34" s="58"/>
      <c r="F34" s="58"/>
      <c r="G34" s="49"/>
      <c r="H34" s="58"/>
      <c r="I34" s="49"/>
      <c r="J34" s="49"/>
      <c r="K34" s="49"/>
    </row>
    <row r="35" spans="1:11">
      <c r="A35" s="58"/>
      <c r="B35" s="59"/>
      <c r="C35" s="49"/>
      <c r="D35" s="58"/>
      <c r="E35" s="58"/>
      <c r="F35" s="60"/>
      <c r="G35" s="49"/>
      <c r="H35" s="58"/>
      <c r="I35" s="49"/>
      <c r="J35" s="49"/>
      <c r="K35" s="49"/>
    </row>
    <row r="36" spans="1:11">
      <c r="A36" s="58"/>
      <c r="B36" s="58"/>
      <c r="C36" s="49"/>
      <c r="D36" s="58"/>
      <c r="E36" s="58"/>
      <c r="F36" s="60"/>
      <c r="G36" s="49"/>
      <c r="H36" s="58"/>
      <c r="I36" s="49"/>
      <c r="J36" s="49"/>
      <c r="K36" s="49"/>
    </row>
    <row r="37" spans="1:11">
      <c r="A37" s="58"/>
      <c r="B37" s="58"/>
      <c r="C37" s="49"/>
      <c r="D37" s="58"/>
      <c r="E37" s="58"/>
      <c r="F37" s="60"/>
      <c r="G37" s="49"/>
      <c r="H37" s="58"/>
      <c r="I37" s="49"/>
      <c r="J37" s="49"/>
      <c r="K37" s="49"/>
    </row>
    <row r="38" spans="1:11">
      <c r="A38" s="58"/>
      <c r="B38" s="58"/>
      <c r="C38" s="49"/>
      <c r="D38" s="58"/>
      <c r="E38" s="58"/>
      <c r="F38" s="60"/>
      <c r="G38" s="49"/>
      <c r="H38" s="58"/>
      <c r="I38" s="49"/>
      <c r="J38" s="49"/>
      <c r="K38" s="49"/>
    </row>
    <row r="39" spans="1:11">
      <c r="A39" s="58"/>
      <c r="B39" s="58"/>
      <c r="C39" s="49"/>
      <c r="D39" s="58"/>
      <c r="E39" s="58"/>
      <c r="F39" s="60"/>
      <c r="G39" s="49"/>
      <c r="H39" s="58"/>
      <c r="I39" s="49"/>
      <c r="J39" s="49"/>
      <c r="K39" s="49"/>
    </row>
    <row r="40" spans="1:11">
      <c r="A40" s="58"/>
      <c r="B40" s="58"/>
      <c r="C40" s="49"/>
      <c r="D40" s="58"/>
      <c r="E40" s="58"/>
      <c r="F40" s="60"/>
      <c r="G40" s="49"/>
      <c r="H40" s="58"/>
      <c r="I40" s="49"/>
      <c r="J40" s="49"/>
      <c r="K40" s="49"/>
    </row>
    <row r="41" spans="1:11">
      <c r="A41" s="58"/>
      <c r="B41" s="58"/>
      <c r="C41" s="49"/>
      <c r="D41" s="58"/>
      <c r="E41" s="58"/>
      <c r="F41" s="60"/>
      <c r="G41" s="49"/>
      <c r="H41" s="58"/>
      <c r="I41" s="49"/>
      <c r="J41" s="49"/>
      <c r="K41" s="49"/>
    </row>
    <row r="42" spans="1:11">
      <c r="A42" s="58"/>
      <c r="B42" s="58"/>
      <c r="C42" s="49"/>
      <c r="D42" s="58"/>
      <c r="E42" s="58"/>
      <c r="F42" s="60"/>
      <c r="G42" s="49"/>
      <c r="H42" s="58"/>
      <c r="I42" s="49"/>
      <c r="J42" s="49"/>
      <c r="K42" s="49"/>
    </row>
    <row r="43" spans="1:11">
      <c r="A43" s="58"/>
      <c r="B43" s="58"/>
      <c r="C43" s="49"/>
      <c r="D43" s="58"/>
      <c r="E43" s="58"/>
      <c r="F43" s="60"/>
      <c r="G43" s="49"/>
      <c r="H43" s="58"/>
      <c r="I43" s="49"/>
      <c r="J43" s="49"/>
      <c r="K43" s="49"/>
    </row>
    <row r="44" spans="1:11">
      <c r="A44" s="58"/>
      <c r="B44" s="58"/>
      <c r="C44" s="49"/>
      <c r="D44" s="58"/>
      <c r="E44" s="58"/>
      <c r="F44" s="60"/>
      <c r="G44" s="49"/>
      <c r="H44" s="58"/>
      <c r="I44" s="49"/>
      <c r="J44" s="49"/>
      <c r="K44" s="49"/>
    </row>
    <row r="45" spans="1:11">
      <c r="A45" s="58"/>
      <c r="B45" s="58"/>
      <c r="C45" s="49"/>
      <c r="D45" s="58"/>
      <c r="E45" s="58"/>
      <c r="F45" s="60"/>
      <c r="G45" s="49"/>
      <c r="H45" s="58"/>
      <c r="I45" s="49"/>
      <c r="J45" s="49"/>
      <c r="K45" s="49"/>
    </row>
    <row r="46" spans="1:11">
      <c r="F46" s="60"/>
    </row>
    <row r="47" spans="1:11">
      <c r="F47" s="60"/>
    </row>
    <row r="48" spans="1:11">
      <c r="F48" s="56"/>
    </row>
    <row r="49" spans="1:11">
      <c r="F49" s="56"/>
    </row>
    <row r="50" spans="1:11">
      <c r="F50" s="56"/>
    </row>
    <row r="55" spans="1:11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2"/>
    </row>
  </sheetData>
  <mergeCells count="1">
    <mergeCell ref="A55:K55"/>
  </mergeCells>
  <dataValidations count="1">
    <dataValidation type="list" allowBlank="1" sqref="H6:H22" xr:uid="{00000000-0002-0000-0900-000000000000}">
      <formula1>"Built,Donated,Purchased,Inherited,Other"</formula1>
    </dataValidation>
  </dataValidations>
  <hyperlinks>
    <hyperlink ref="K6" r:id="rId1" xr:uid="{00000000-0004-0000-0900-000000000000}"/>
    <hyperlink ref="K7" r:id="rId2" xr:uid="{00000000-0004-0000-0900-000001000000}"/>
    <hyperlink ref="K8" r:id="rId3" xr:uid="{00000000-0004-0000-0900-000002000000}"/>
    <hyperlink ref="K9" r:id="rId4" xr:uid="{00000000-0004-0000-0900-000003000000}"/>
    <hyperlink ref="K10" r:id="rId5" xr:uid="{00000000-0004-0000-0900-000004000000}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00FF"/>
    <outlinePr summaryBelow="0" summaryRight="0"/>
  </sheetPr>
  <dimension ref="A1:Y55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48.5703125" customWidth="1"/>
    <col min="4" max="5" width="17.28515625" customWidth="1"/>
    <col min="7" max="7" width="19.85546875" customWidth="1"/>
    <col min="11" max="11" width="104.140625" customWidth="1"/>
  </cols>
  <sheetData>
    <row r="1" spans="1:25">
      <c r="A1" s="1" t="s">
        <v>133</v>
      </c>
    </row>
    <row r="2" spans="1:25">
      <c r="A2" s="1" t="s">
        <v>329</v>
      </c>
    </row>
    <row r="3" spans="1:25">
      <c r="A3" s="1" t="s">
        <v>135</v>
      </c>
    </row>
    <row r="4" spans="1:25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13</v>
      </c>
    </row>
    <row r="5" spans="1:25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5" t="s">
        <v>139</v>
      </c>
      <c r="H5" s="5" t="s">
        <v>20</v>
      </c>
      <c r="I5" s="6" t="s">
        <v>140</v>
      </c>
      <c r="J5" s="5" t="s">
        <v>22</v>
      </c>
      <c r="K5" s="5" t="s">
        <v>24</v>
      </c>
    </row>
    <row r="6" spans="1:25">
      <c r="A6" s="145" t="s">
        <v>330</v>
      </c>
      <c r="B6" s="146">
        <v>13129</v>
      </c>
      <c r="C6" s="147" t="s">
        <v>331</v>
      </c>
      <c r="D6" s="148">
        <v>16</v>
      </c>
      <c r="E6" s="46"/>
      <c r="F6" s="149" t="s">
        <v>36</v>
      </c>
      <c r="G6" s="147" t="s">
        <v>332</v>
      </c>
      <c r="H6" s="11" t="s">
        <v>333</v>
      </c>
      <c r="I6" s="150">
        <v>0.74</v>
      </c>
      <c r="J6" s="70">
        <f t="shared" ref="J6:J22" si="0">(D6-E6)*I6</f>
        <v>11.84</v>
      </c>
      <c r="K6" s="48"/>
    </row>
    <row r="7" spans="1:25">
      <c r="A7" s="151" t="s">
        <v>334</v>
      </c>
      <c r="B7" s="152">
        <v>14128</v>
      </c>
      <c r="C7" s="147" t="s">
        <v>335</v>
      </c>
      <c r="D7" s="153">
        <v>245</v>
      </c>
      <c r="E7" s="20"/>
      <c r="F7" s="106" t="s">
        <v>36</v>
      </c>
      <c r="G7" s="106" t="s">
        <v>332</v>
      </c>
      <c r="H7" s="11" t="s">
        <v>333</v>
      </c>
      <c r="I7" s="154">
        <v>0.32</v>
      </c>
      <c r="J7" s="70">
        <f t="shared" si="0"/>
        <v>78.400000000000006</v>
      </c>
      <c r="K7" s="19"/>
    </row>
    <row r="8" spans="1:25">
      <c r="A8" s="151" t="s">
        <v>336</v>
      </c>
      <c r="B8" s="155" t="s">
        <v>337</v>
      </c>
      <c r="C8" s="156" t="s">
        <v>338</v>
      </c>
      <c r="D8" s="153">
        <v>110</v>
      </c>
      <c r="E8" s="20"/>
      <c r="F8" s="106" t="s">
        <v>36</v>
      </c>
      <c r="G8" s="106" t="s">
        <v>332</v>
      </c>
      <c r="H8" s="11" t="s">
        <v>333</v>
      </c>
      <c r="I8" s="154">
        <v>0.53</v>
      </c>
      <c r="J8" s="70">
        <f t="shared" si="0"/>
        <v>58.300000000000004</v>
      </c>
      <c r="K8" s="19"/>
    </row>
    <row r="9" spans="1:25">
      <c r="A9" s="157" t="s">
        <v>339</v>
      </c>
      <c r="B9" s="146" t="s">
        <v>340</v>
      </c>
      <c r="C9" s="147" t="s">
        <v>341</v>
      </c>
      <c r="D9" s="148">
        <v>25</v>
      </c>
      <c r="E9" s="50"/>
      <c r="F9" s="147" t="s">
        <v>36</v>
      </c>
      <c r="G9" s="147" t="s">
        <v>332</v>
      </c>
      <c r="H9" s="11" t="s">
        <v>333</v>
      </c>
      <c r="I9" s="154">
        <v>0.27</v>
      </c>
      <c r="J9" s="70">
        <f t="shared" si="0"/>
        <v>6.75</v>
      </c>
      <c r="K9" s="51"/>
    </row>
    <row r="10" spans="1:25">
      <c r="A10" s="158" t="s">
        <v>342</v>
      </c>
      <c r="B10" s="155" t="s">
        <v>343</v>
      </c>
      <c r="C10" s="147" t="s">
        <v>344</v>
      </c>
      <c r="D10" s="153">
        <v>4</v>
      </c>
      <c r="E10" s="20"/>
      <c r="F10" s="159" t="s">
        <v>345</v>
      </c>
      <c r="G10" s="106" t="s">
        <v>332</v>
      </c>
      <c r="H10" s="11" t="s">
        <v>333</v>
      </c>
      <c r="I10" s="154">
        <v>21.88</v>
      </c>
      <c r="J10" s="70">
        <f t="shared" si="0"/>
        <v>87.52</v>
      </c>
      <c r="K10" s="19"/>
    </row>
    <row r="11" spans="1:25">
      <c r="A11" s="159" t="s">
        <v>342</v>
      </c>
      <c r="B11" s="155" t="s">
        <v>343</v>
      </c>
      <c r="C11" s="106" t="s">
        <v>346</v>
      </c>
      <c r="D11" s="153">
        <v>2</v>
      </c>
      <c r="E11" s="52"/>
      <c r="F11" s="159" t="s">
        <v>347</v>
      </c>
      <c r="G11" s="106" t="s">
        <v>332</v>
      </c>
      <c r="H11" s="11" t="s">
        <v>333</v>
      </c>
      <c r="I11" s="154">
        <v>20.94</v>
      </c>
      <c r="J11" s="70">
        <f t="shared" si="0"/>
        <v>41.88</v>
      </c>
      <c r="K11" s="52"/>
    </row>
    <row r="12" spans="1:25">
      <c r="A12" s="158" t="s">
        <v>342</v>
      </c>
      <c r="B12" s="152" t="s">
        <v>343</v>
      </c>
      <c r="C12" s="156" t="s">
        <v>348</v>
      </c>
      <c r="D12" s="148">
        <v>2</v>
      </c>
      <c r="E12" s="40"/>
      <c r="F12" s="158" t="s">
        <v>349</v>
      </c>
      <c r="G12" s="156" t="s">
        <v>332</v>
      </c>
      <c r="H12" s="11" t="s">
        <v>333</v>
      </c>
      <c r="I12" s="154">
        <v>32.21</v>
      </c>
      <c r="J12" s="70">
        <f t="shared" si="0"/>
        <v>64.42</v>
      </c>
      <c r="K12" s="40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</row>
    <row r="13" spans="1:25">
      <c r="A13" s="158" t="s">
        <v>342</v>
      </c>
      <c r="B13" s="152" t="s">
        <v>343</v>
      </c>
      <c r="C13" s="156" t="s">
        <v>350</v>
      </c>
      <c r="D13" s="148">
        <v>2</v>
      </c>
      <c r="E13" s="53"/>
      <c r="F13" s="158" t="s">
        <v>351</v>
      </c>
      <c r="G13" s="156" t="s">
        <v>332</v>
      </c>
      <c r="H13" s="11" t="s">
        <v>333</v>
      </c>
      <c r="I13" s="154">
        <v>29.18</v>
      </c>
      <c r="J13" s="70">
        <f t="shared" si="0"/>
        <v>58.36</v>
      </c>
      <c r="K13" s="53"/>
    </row>
    <row r="14" spans="1:25">
      <c r="A14" s="158" t="s">
        <v>342</v>
      </c>
      <c r="B14" s="152" t="s">
        <v>343</v>
      </c>
      <c r="C14" s="156" t="s">
        <v>352</v>
      </c>
      <c r="D14" s="148">
        <v>2</v>
      </c>
      <c r="E14" s="19"/>
      <c r="F14" s="158" t="s">
        <v>353</v>
      </c>
      <c r="G14" s="156" t="s">
        <v>332</v>
      </c>
      <c r="H14" s="11" t="s">
        <v>333</v>
      </c>
      <c r="I14" s="154">
        <v>28.24</v>
      </c>
      <c r="J14" s="70">
        <f t="shared" si="0"/>
        <v>56.48</v>
      </c>
      <c r="K14" s="19"/>
    </row>
    <row r="15" spans="1:25">
      <c r="A15" s="158" t="s">
        <v>342</v>
      </c>
      <c r="B15" s="152" t="s">
        <v>343</v>
      </c>
      <c r="C15" s="156" t="s">
        <v>354</v>
      </c>
      <c r="D15" s="148">
        <v>1</v>
      </c>
      <c r="E15" s="17"/>
      <c r="F15" s="158" t="s">
        <v>355</v>
      </c>
      <c r="G15" s="156" t="s">
        <v>332</v>
      </c>
      <c r="H15" s="11" t="s">
        <v>333</v>
      </c>
      <c r="I15" s="154">
        <v>34.08</v>
      </c>
      <c r="J15" s="70">
        <f t="shared" si="0"/>
        <v>34.08</v>
      </c>
      <c r="K15" s="19"/>
    </row>
    <row r="16" spans="1:25">
      <c r="A16" s="158" t="s">
        <v>356</v>
      </c>
      <c r="B16" s="152">
        <v>39546</v>
      </c>
      <c r="C16" s="106" t="s">
        <v>357</v>
      </c>
      <c r="D16" s="148">
        <v>32</v>
      </c>
      <c r="E16" s="19"/>
      <c r="F16" s="158" t="s">
        <v>36</v>
      </c>
      <c r="G16" s="156" t="s">
        <v>92</v>
      </c>
      <c r="H16" s="11" t="s">
        <v>333</v>
      </c>
      <c r="I16" s="154">
        <v>0.1908</v>
      </c>
      <c r="J16" s="70">
        <f t="shared" si="0"/>
        <v>6.1055999999999999</v>
      </c>
      <c r="K16" s="20"/>
    </row>
    <row r="17" spans="1:11">
      <c r="A17" s="19"/>
      <c r="B17" s="19"/>
      <c r="C17" s="19"/>
      <c r="D17" s="19"/>
      <c r="E17" s="19"/>
      <c r="F17" s="19"/>
      <c r="G17" s="19"/>
      <c r="H17" s="47"/>
      <c r="I17" s="20"/>
      <c r="J17" s="13">
        <f t="shared" si="0"/>
        <v>0</v>
      </c>
      <c r="K17" s="20"/>
    </row>
    <row r="18" spans="1:11">
      <c r="A18" s="19"/>
      <c r="B18" s="19"/>
      <c r="C18" s="19"/>
      <c r="D18" s="19"/>
      <c r="E18" s="19"/>
      <c r="F18" s="19"/>
      <c r="G18" s="19"/>
      <c r="H18" s="47"/>
      <c r="I18" s="20"/>
      <c r="J18" s="13">
        <f t="shared" si="0"/>
        <v>0</v>
      </c>
      <c r="K18" s="20"/>
    </row>
    <row r="19" spans="1:11">
      <c r="A19" s="19"/>
      <c r="B19" s="20"/>
      <c r="C19" s="20"/>
      <c r="D19" s="19"/>
      <c r="E19" s="19"/>
      <c r="F19" s="19"/>
      <c r="G19" s="19"/>
      <c r="H19" s="47"/>
      <c r="I19" s="20"/>
      <c r="J19" s="13">
        <f t="shared" si="0"/>
        <v>0</v>
      </c>
      <c r="K19" s="20"/>
    </row>
    <row r="20" spans="1:11">
      <c r="A20" s="19"/>
      <c r="B20" s="19"/>
      <c r="C20" s="20"/>
      <c r="D20" s="19"/>
      <c r="E20" s="19"/>
      <c r="F20" s="19"/>
      <c r="G20" s="19"/>
      <c r="H20" s="47"/>
      <c r="I20" s="20"/>
      <c r="J20" s="13">
        <f t="shared" si="0"/>
        <v>0</v>
      </c>
      <c r="K20" s="20"/>
    </row>
    <row r="21" spans="1:11">
      <c r="A21" s="19"/>
      <c r="B21" s="20"/>
      <c r="C21" s="19"/>
      <c r="D21" s="19"/>
      <c r="E21" s="19"/>
      <c r="F21" s="19"/>
      <c r="G21" s="19"/>
      <c r="H21" s="47"/>
      <c r="I21" s="20"/>
      <c r="J21" s="13">
        <f t="shared" si="0"/>
        <v>0</v>
      </c>
      <c r="K21" s="20"/>
    </row>
    <row r="22" spans="1:11">
      <c r="A22" s="19"/>
      <c r="B22" s="20"/>
      <c r="C22" s="19"/>
      <c r="D22" s="19"/>
      <c r="E22" s="19"/>
      <c r="F22" s="19"/>
      <c r="G22" s="19"/>
      <c r="H22" s="47"/>
      <c r="I22" s="20"/>
      <c r="J22" s="13">
        <f t="shared" si="0"/>
        <v>0</v>
      </c>
      <c r="K22" s="20"/>
    </row>
    <row r="23" spans="1:11">
      <c r="B23" s="55"/>
      <c r="F23" s="56"/>
    </row>
    <row r="24" spans="1:1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11">
      <c r="A30" s="58"/>
      <c r="B30" s="58"/>
      <c r="C30" s="58"/>
      <c r="D30" s="58"/>
      <c r="E30" s="58"/>
      <c r="F30" s="58"/>
      <c r="G30" s="49"/>
      <c r="H30" s="58"/>
      <c r="I30" s="49"/>
      <c r="J30" s="49"/>
      <c r="K30" s="49"/>
    </row>
    <row r="31" spans="1:11">
      <c r="A31" s="58"/>
      <c r="B31" s="49"/>
      <c r="C31" s="49"/>
      <c r="D31" s="58"/>
      <c r="E31" s="58"/>
      <c r="F31" s="58"/>
      <c r="G31" s="49"/>
      <c r="H31" s="58"/>
      <c r="I31" s="49"/>
      <c r="J31" s="49"/>
      <c r="K31" s="49"/>
    </row>
    <row r="32" spans="1:11">
      <c r="A32" s="58"/>
      <c r="B32" s="49"/>
      <c r="C32" s="58"/>
      <c r="D32" s="58"/>
      <c r="E32" s="58"/>
      <c r="F32" s="58"/>
      <c r="G32" s="49"/>
      <c r="H32" s="58"/>
      <c r="I32" s="49"/>
      <c r="J32" s="49"/>
      <c r="K32" s="49"/>
    </row>
    <row r="33" spans="1:11">
      <c r="A33" s="58"/>
      <c r="B33" s="49"/>
      <c r="C33" s="58"/>
      <c r="D33" s="58"/>
      <c r="E33" s="58"/>
      <c r="F33" s="58"/>
      <c r="G33" s="49"/>
      <c r="H33" s="58"/>
      <c r="I33" s="49"/>
      <c r="J33" s="49"/>
      <c r="K33" s="49"/>
    </row>
    <row r="34" spans="1:11">
      <c r="A34" s="58"/>
      <c r="B34" s="49"/>
      <c r="C34" s="58"/>
      <c r="D34" s="58"/>
      <c r="E34" s="58"/>
      <c r="F34" s="58"/>
      <c r="G34" s="49"/>
      <c r="H34" s="58"/>
      <c r="I34" s="49"/>
      <c r="J34" s="49"/>
      <c r="K34" s="49"/>
    </row>
    <row r="35" spans="1:11">
      <c r="A35" s="58"/>
      <c r="B35" s="59"/>
      <c r="C35" s="49"/>
      <c r="D35" s="58"/>
      <c r="E35" s="58"/>
      <c r="F35" s="60"/>
      <c r="G35" s="49"/>
      <c r="H35" s="58"/>
      <c r="I35" s="49"/>
      <c r="J35" s="49"/>
      <c r="K35" s="49"/>
    </row>
    <row r="36" spans="1:11">
      <c r="A36" s="58"/>
      <c r="B36" s="58"/>
      <c r="C36" s="49"/>
      <c r="D36" s="58"/>
      <c r="E36" s="58"/>
      <c r="F36" s="60"/>
      <c r="G36" s="49"/>
      <c r="H36" s="58"/>
      <c r="I36" s="49"/>
      <c r="J36" s="49"/>
      <c r="K36" s="49"/>
    </row>
    <row r="37" spans="1:11">
      <c r="A37" s="58"/>
      <c r="B37" s="58"/>
      <c r="C37" s="49"/>
      <c r="D37" s="58"/>
      <c r="E37" s="58"/>
      <c r="F37" s="60"/>
      <c r="G37" s="49"/>
      <c r="H37" s="58"/>
      <c r="I37" s="49"/>
      <c r="J37" s="49"/>
      <c r="K37" s="49"/>
    </row>
    <row r="38" spans="1:11">
      <c r="A38" s="58"/>
      <c r="B38" s="58"/>
      <c r="C38" s="49"/>
      <c r="D38" s="58"/>
      <c r="E38" s="58"/>
      <c r="F38" s="60"/>
      <c r="G38" s="49"/>
      <c r="H38" s="58"/>
      <c r="I38" s="49"/>
      <c r="J38" s="49"/>
      <c r="K38" s="49"/>
    </row>
    <row r="39" spans="1:11">
      <c r="A39" s="58"/>
      <c r="B39" s="58"/>
      <c r="C39" s="49"/>
      <c r="D39" s="58"/>
      <c r="E39" s="58"/>
      <c r="F39" s="60"/>
      <c r="G39" s="49"/>
      <c r="H39" s="58"/>
      <c r="I39" s="49"/>
      <c r="J39" s="49"/>
      <c r="K39" s="49"/>
    </row>
    <row r="40" spans="1:11">
      <c r="A40" s="58"/>
      <c r="B40" s="58"/>
      <c r="C40" s="49"/>
      <c r="D40" s="58"/>
      <c r="E40" s="58"/>
      <c r="F40" s="60"/>
      <c r="G40" s="49"/>
      <c r="H40" s="58"/>
      <c r="I40" s="49"/>
      <c r="J40" s="49"/>
      <c r="K40" s="49"/>
    </row>
    <row r="41" spans="1:11">
      <c r="A41" s="58"/>
      <c r="B41" s="58"/>
      <c r="C41" s="49"/>
      <c r="D41" s="58"/>
      <c r="E41" s="58"/>
      <c r="F41" s="60"/>
      <c r="G41" s="49"/>
      <c r="H41" s="58"/>
      <c r="I41" s="49"/>
      <c r="J41" s="49"/>
      <c r="K41" s="49"/>
    </row>
    <row r="42" spans="1:11">
      <c r="A42" s="58"/>
      <c r="B42" s="58"/>
      <c r="C42" s="49"/>
      <c r="D42" s="58"/>
      <c r="E42" s="58"/>
      <c r="F42" s="60"/>
      <c r="G42" s="49"/>
      <c r="H42" s="58"/>
      <c r="I42" s="49"/>
      <c r="J42" s="49"/>
      <c r="K42" s="49"/>
    </row>
    <row r="43" spans="1:11">
      <c r="A43" s="58"/>
      <c r="B43" s="58"/>
      <c r="C43" s="49"/>
      <c r="D43" s="58"/>
      <c r="E43" s="58"/>
      <c r="F43" s="60"/>
      <c r="G43" s="49"/>
      <c r="H43" s="58"/>
      <c r="I43" s="49"/>
      <c r="J43" s="49"/>
      <c r="K43" s="49"/>
    </row>
    <row r="44" spans="1:11">
      <c r="A44" s="58"/>
      <c r="B44" s="58"/>
      <c r="C44" s="49"/>
      <c r="D44" s="58"/>
      <c r="E44" s="58"/>
      <c r="F44" s="60"/>
      <c r="G44" s="49"/>
      <c r="H44" s="58"/>
      <c r="I44" s="49"/>
      <c r="J44" s="49"/>
      <c r="K44" s="49"/>
    </row>
    <row r="45" spans="1:11">
      <c r="A45" s="58"/>
      <c r="B45" s="58"/>
      <c r="C45" s="49"/>
      <c r="D45" s="58"/>
      <c r="E45" s="58"/>
      <c r="F45" s="60"/>
      <c r="G45" s="49"/>
      <c r="H45" s="58"/>
      <c r="I45" s="49"/>
      <c r="J45" s="49"/>
      <c r="K45" s="49"/>
    </row>
    <row r="46" spans="1:11">
      <c r="F46" s="60"/>
    </row>
    <row r="47" spans="1:11">
      <c r="F47" s="60"/>
    </row>
    <row r="48" spans="1:11">
      <c r="F48" s="56"/>
    </row>
    <row r="49" spans="1:11">
      <c r="F49" s="56"/>
    </row>
    <row r="50" spans="1:11">
      <c r="F50" s="56"/>
    </row>
    <row r="55" spans="1:11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2"/>
    </row>
  </sheetData>
  <mergeCells count="1">
    <mergeCell ref="A55:K55"/>
  </mergeCells>
  <dataValidations count="2">
    <dataValidation type="list" allowBlank="1" sqref="H6:H16" xr:uid="{00000000-0002-0000-0A00-000000000000}">
      <formula1>"Built,Donated,Purchased,Inherited,To Be Purchased,Other"</formula1>
    </dataValidation>
    <dataValidation type="list" allowBlank="1" sqref="H17:H22" xr:uid="{00000000-0002-0000-0A00-000001000000}">
      <formula1>"Built,Donated,Purchased,Inherited,Other"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00FF"/>
    <outlinePr summaryBelow="0" summaryRight="0"/>
  </sheetPr>
  <dimension ref="A1:Y55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33.28515625" customWidth="1"/>
    <col min="4" max="5" width="17.28515625" customWidth="1"/>
    <col min="7" max="7" width="19.85546875" customWidth="1"/>
    <col min="11" max="11" width="104.140625" customWidth="1"/>
  </cols>
  <sheetData>
    <row r="1" spans="1:25">
      <c r="A1" s="1" t="s">
        <v>133</v>
      </c>
    </row>
    <row r="2" spans="1:25">
      <c r="A2" s="1" t="s">
        <v>358</v>
      </c>
    </row>
    <row r="3" spans="1:25">
      <c r="A3" s="1" t="s">
        <v>135</v>
      </c>
    </row>
    <row r="4" spans="1:25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13</v>
      </c>
    </row>
    <row r="5" spans="1:25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5" t="s">
        <v>139</v>
      </c>
      <c r="H5" s="5" t="s">
        <v>20</v>
      </c>
      <c r="I5" s="6" t="s">
        <v>140</v>
      </c>
      <c r="J5" s="5" t="s">
        <v>22</v>
      </c>
      <c r="K5" s="5" t="s">
        <v>24</v>
      </c>
    </row>
    <row r="6" spans="1:25">
      <c r="A6" s="63" t="s">
        <v>359</v>
      </c>
      <c r="B6" s="160" t="s">
        <v>360</v>
      </c>
      <c r="C6" s="77" t="s">
        <v>361</v>
      </c>
      <c r="D6" s="64">
        <v>1</v>
      </c>
      <c r="E6" s="64">
        <v>0</v>
      </c>
      <c r="F6" s="46" t="s">
        <v>362</v>
      </c>
      <c r="G6" s="61" t="s">
        <v>363</v>
      </c>
      <c r="H6" s="161" t="s">
        <v>156</v>
      </c>
      <c r="I6" s="66">
        <v>15.99</v>
      </c>
      <c r="J6" s="70">
        <f t="shared" ref="J6:J22" si="0">(D6-E6)*I6</f>
        <v>15.99</v>
      </c>
      <c r="K6" s="71" t="s">
        <v>364</v>
      </c>
    </row>
    <row r="7" spans="1:25">
      <c r="A7" s="72" t="s">
        <v>365</v>
      </c>
      <c r="B7" s="65" t="s">
        <v>148</v>
      </c>
      <c r="C7" s="77" t="s">
        <v>366</v>
      </c>
      <c r="D7" s="73">
        <v>1</v>
      </c>
      <c r="E7" s="73">
        <v>1</v>
      </c>
      <c r="F7" s="46" t="s">
        <v>362</v>
      </c>
      <c r="G7" s="16" t="s">
        <v>29</v>
      </c>
      <c r="H7" s="161" t="s">
        <v>30</v>
      </c>
      <c r="I7" s="74">
        <v>0</v>
      </c>
      <c r="J7" s="70">
        <f t="shared" si="0"/>
        <v>0</v>
      </c>
      <c r="K7" s="75" t="s">
        <v>367</v>
      </c>
    </row>
    <row r="8" spans="1:25">
      <c r="A8" s="72" t="s">
        <v>368</v>
      </c>
      <c r="B8" s="65">
        <v>23927</v>
      </c>
      <c r="C8" s="162" t="s">
        <v>369</v>
      </c>
      <c r="D8" s="163">
        <v>1</v>
      </c>
      <c r="E8" s="73">
        <v>0</v>
      </c>
      <c r="F8" s="135" t="s">
        <v>362</v>
      </c>
      <c r="G8" s="16" t="s">
        <v>29</v>
      </c>
      <c r="H8" s="161" t="s">
        <v>156</v>
      </c>
      <c r="I8" s="74">
        <v>8.58</v>
      </c>
      <c r="J8" s="70">
        <f t="shared" si="0"/>
        <v>8.58</v>
      </c>
      <c r="K8" s="75" t="s">
        <v>370</v>
      </c>
    </row>
    <row r="9" spans="1:25">
      <c r="A9" s="81" t="s">
        <v>371</v>
      </c>
      <c r="B9" s="81">
        <v>23321</v>
      </c>
      <c r="C9" s="164" t="s">
        <v>372</v>
      </c>
      <c r="D9" s="84">
        <v>1</v>
      </c>
      <c r="E9" s="84">
        <v>0</v>
      </c>
      <c r="F9" s="85" t="s">
        <v>362</v>
      </c>
      <c r="G9" s="165" t="s">
        <v>29</v>
      </c>
      <c r="H9" s="161" t="s">
        <v>156</v>
      </c>
      <c r="I9" s="86">
        <v>8.18</v>
      </c>
      <c r="J9" s="70">
        <f t="shared" si="0"/>
        <v>8.18</v>
      </c>
      <c r="K9" s="166" t="s">
        <v>373</v>
      </c>
    </row>
    <row r="10" spans="1:25">
      <c r="A10" s="72"/>
      <c r="B10" s="106"/>
      <c r="C10" s="9"/>
      <c r="D10" s="167"/>
      <c r="E10" s="167"/>
      <c r="F10" s="168"/>
      <c r="G10" s="106"/>
      <c r="H10" s="169"/>
      <c r="I10" s="170"/>
      <c r="J10" s="70">
        <f t="shared" si="0"/>
        <v>0</v>
      </c>
      <c r="K10" s="16"/>
    </row>
    <row r="11" spans="1:25">
      <c r="A11" s="171"/>
      <c r="B11" s="172"/>
      <c r="C11" s="52"/>
      <c r="D11" s="173"/>
      <c r="E11" s="173"/>
      <c r="F11" s="174"/>
      <c r="G11" s="172"/>
      <c r="H11" s="169"/>
      <c r="I11" s="175"/>
      <c r="J11" s="70">
        <f t="shared" si="0"/>
        <v>0</v>
      </c>
      <c r="K11" s="172"/>
    </row>
    <row r="12" spans="1:25">
      <c r="A12" s="72"/>
      <c r="B12" s="72"/>
      <c r="C12" s="40"/>
      <c r="D12" s="73"/>
      <c r="E12" s="73"/>
      <c r="F12" s="135"/>
      <c r="G12" s="72"/>
      <c r="H12" s="169"/>
      <c r="I12" s="74"/>
      <c r="J12" s="70">
        <f t="shared" si="0"/>
        <v>0</v>
      </c>
      <c r="K12" s="72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</row>
    <row r="13" spans="1:25">
      <c r="A13" s="99"/>
      <c r="B13" s="176"/>
      <c r="C13" s="53"/>
      <c r="D13" s="100"/>
      <c r="E13" s="100"/>
      <c r="F13" s="142"/>
      <c r="G13" s="176"/>
      <c r="H13" s="169"/>
      <c r="I13" s="177"/>
      <c r="J13" s="70">
        <f t="shared" si="0"/>
        <v>0</v>
      </c>
      <c r="K13" s="176"/>
    </row>
    <row r="14" spans="1:25">
      <c r="A14" s="72"/>
      <c r="B14" s="16"/>
      <c r="C14" s="19"/>
      <c r="D14" s="73"/>
      <c r="E14" s="73"/>
      <c r="F14" s="135"/>
      <c r="G14" s="16"/>
      <c r="H14" s="169"/>
      <c r="I14" s="170"/>
      <c r="J14" s="70">
        <f t="shared" si="0"/>
        <v>0</v>
      </c>
      <c r="K14" s="16"/>
    </row>
    <row r="15" spans="1:25">
      <c r="A15" s="72"/>
      <c r="B15" s="16"/>
      <c r="C15" s="19"/>
      <c r="D15" s="73"/>
      <c r="E15" s="73"/>
      <c r="F15" s="135"/>
      <c r="G15" s="16"/>
      <c r="H15" s="169"/>
      <c r="I15" s="170"/>
      <c r="J15" s="70">
        <f t="shared" si="0"/>
        <v>0</v>
      </c>
      <c r="K15" s="16"/>
    </row>
    <row r="16" spans="1:25">
      <c r="A16" s="72"/>
      <c r="B16" s="16"/>
      <c r="C16" s="20"/>
      <c r="D16" s="73"/>
      <c r="E16" s="73"/>
      <c r="F16" s="135"/>
      <c r="G16" s="16"/>
      <c r="H16" s="169"/>
      <c r="I16" s="170"/>
      <c r="J16" s="70">
        <f t="shared" si="0"/>
        <v>0</v>
      </c>
      <c r="K16" s="106"/>
    </row>
    <row r="17" spans="1:11">
      <c r="A17" s="72"/>
      <c r="B17" s="16"/>
      <c r="C17" s="19"/>
      <c r="D17" s="73"/>
      <c r="E17" s="73"/>
      <c r="F17" s="135"/>
      <c r="G17" s="16"/>
      <c r="H17" s="169"/>
      <c r="I17" s="170"/>
      <c r="J17" s="70">
        <f t="shared" si="0"/>
        <v>0</v>
      </c>
      <c r="K17" s="106"/>
    </row>
    <row r="18" spans="1:11">
      <c r="A18" s="72"/>
      <c r="B18" s="16"/>
      <c r="C18" s="19"/>
      <c r="D18" s="73"/>
      <c r="E18" s="73"/>
      <c r="F18" s="135"/>
      <c r="G18" s="16"/>
      <c r="H18" s="169"/>
      <c r="I18" s="170"/>
      <c r="J18" s="70">
        <f t="shared" si="0"/>
        <v>0</v>
      </c>
      <c r="K18" s="106"/>
    </row>
    <row r="19" spans="1:11">
      <c r="A19" s="72"/>
      <c r="B19" s="106"/>
      <c r="C19" s="20"/>
      <c r="D19" s="73"/>
      <c r="E19" s="73"/>
      <c r="F19" s="135"/>
      <c r="G19" s="16"/>
      <c r="H19" s="169"/>
      <c r="I19" s="170"/>
      <c r="J19" s="70">
        <f t="shared" si="0"/>
        <v>0</v>
      </c>
      <c r="K19" s="106"/>
    </row>
    <row r="20" spans="1:11">
      <c r="A20" s="72"/>
      <c r="B20" s="16"/>
      <c r="C20" s="20"/>
      <c r="D20" s="73"/>
      <c r="E20" s="73"/>
      <c r="F20" s="135"/>
      <c r="G20" s="16"/>
      <c r="H20" s="169"/>
      <c r="I20" s="170"/>
      <c r="J20" s="70">
        <f t="shared" si="0"/>
        <v>0</v>
      </c>
      <c r="K20" s="106"/>
    </row>
    <row r="21" spans="1:11">
      <c r="A21" s="72"/>
      <c r="B21" s="106"/>
      <c r="C21" s="19"/>
      <c r="D21" s="73"/>
      <c r="E21" s="73"/>
      <c r="F21" s="135"/>
      <c r="G21" s="16"/>
      <c r="H21" s="169"/>
      <c r="I21" s="170"/>
      <c r="J21" s="70">
        <f t="shared" si="0"/>
        <v>0</v>
      </c>
      <c r="K21" s="106"/>
    </row>
    <row r="22" spans="1:11">
      <c r="A22" s="72"/>
      <c r="B22" s="106"/>
      <c r="C22" s="19"/>
      <c r="D22" s="73"/>
      <c r="E22" s="73"/>
      <c r="F22" s="135"/>
      <c r="G22" s="16"/>
      <c r="H22" s="169"/>
      <c r="I22" s="170"/>
      <c r="J22" s="70">
        <f t="shared" si="0"/>
        <v>0</v>
      </c>
      <c r="K22" s="106"/>
    </row>
    <row r="23" spans="1:11">
      <c r="B23" s="55"/>
      <c r="F23" s="56"/>
    </row>
    <row r="24" spans="1:1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11">
      <c r="A30" s="58"/>
      <c r="B30" s="58"/>
      <c r="C30" s="58"/>
      <c r="D30" s="58"/>
      <c r="E30" s="58"/>
      <c r="F30" s="58"/>
      <c r="G30" s="49"/>
      <c r="H30" s="58"/>
      <c r="I30" s="49"/>
      <c r="J30" s="49"/>
      <c r="K30" s="49"/>
    </row>
    <row r="31" spans="1:11">
      <c r="A31" s="58"/>
      <c r="B31" s="49"/>
      <c r="C31" s="49"/>
      <c r="D31" s="58"/>
      <c r="E31" s="58"/>
      <c r="F31" s="58"/>
      <c r="G31" s="49"/>
      <c r="H31" s="58"/>
      <c r="I31" s="49"/>
      <c r="J31" s="49"/>
      <c r="K31" s="49"/>
    </row>
    <row r="32" spans="1:11">
      <c r="A32" s="58"/>
      <c r="B32" s="49"/>
      <c r="C32" s="58"/>
      <c r="D32" s="58"/>
      <c r="E32" s="58"/>
      <c r="F32" s="58"/>
      <c r="G32" s="49"/>
      <c r="H32" s="58"/>
      <c r="I32" s="49"/>
      <c r="J32" s="49"/>
      <c r="K32" s="49"/>
    </row>
    <row r="33" spans="1:11">
      <c r="A33" s="58"/>
      <c r="B33" s="49"/>
      <c r="C33" s="58"/>
      <c r="D33" s="58"/>
      <c r="E33" s="58"/>
      <c r="F33" s="58"/>
      <c r="G33" s="49"/>
      <c r="H33" s="58"/>
      <c r="I33" s="49"/>
      <c r="J33" s="49"/>
      <c r="K33" s="49"/>
    </row>
    <row r="34" spans="1:11">
      <c r="A34" s="58"/>
      <c r="B34" s="49"/>
      <c r="C34" s="58"/>
      <c r="D34" s="58"/>
      <c r="E34" s="58"/>
      <c r="F34" s="58"/>
      <c r="G34" s="49"/>
      <c r="H34" s="58"/>
      <c r="I34" s="49"/>
      <c r="J34" s="49"/>
      <c r="K34" s="49"/>
    </row>
    <row r="35" spans="1:11">
      <c r="A35" s="58"/>
      <c r="B35" s="59"/>
      <c r="C35" s="49"/>
      <c r="D35" s="58"/>
      <c r="E35" s="58"/>
      <c r="F35" s="60"/>
      <c r="G35" s="49"/>
      <c r="H35" s="58"/>
      <c r="I35" s="49"/>
      <c r="J35" s="49"/>
      <c r="K35" s="49"/>
    </row>
    <row r="36" spans="1:11">
      <c r="A36" s="58"/>
      <c r="B36" s="58"/>
      <c r="C36" s="49"/>
      <c r="D36" s="58"/>
      <c r="E36" s="58"/>
      <c r="F36" s="60"/>
      <c r="G36" s="49"/>
      <c r="H36" s="58"/>
      <c r="I36" s="49"/>
      <c r="J36" s="49"/>
      <c r="K36" s="49"/>
    </row>
    <row r="37" spans="1:11">
      <c r="A37" s="58"/>
      <c r="B37" s="58"/>
      <c r="C37" s="49"/>
      <c r="D37" s="58"/>
      <c r="E37" s="58"/>
      <c r="F37" s="60"/>
      <c r="G37" s="49"/>
      <c r="H37" s="58"/>
      <c r="I37" s="49"/>
      <c r="J37" s="49"/>
      <c r="K37" s="49"/>
    </row>
    <row r="38" spans="1:11">
      <c r="A38" s="58"/>
      <c r="B38" s="58"/>
      <c r="C38" s="49"/>
      <c r="D38" s="58"/>
      <c r="E38" s="58"/>
      <c r="F38" s="60"/>
      <c r="G38" s="49"/>
      <c r="H38" s="58"/>
      <c r="I38" s="49"/>
      <c r="J38" s="49"/>
      <c r="K38" s="49"/>
    </row>
    <row r="39" spans="1:11">
      <c r="A39" s="58"/>
      <c r="B39" s="58"/>
      <c r="C39" s="49"/>
      <c r="D39" s="58"/>
      <c r="E39" s="58"/>
      <c r="F39" s="60"/>
      <c r="G39" s="49"/>
      <c r="H39" s="58"/>
      <c r="I39" s="49"/>
      <c r="J39" s="49"/>
      <c r="K39" s="49"/>
    </row>
    <row r="40" spans="1:11">
      <c r="A40" s="58"/>
      <c r="B40" s="58"/>
      <c r="C40" s="49"/>
      <c r="D40" s="58"/>
      <c r="E40" s="58"/>
      <c r="F40" s="60"/>
      <c r="G40" s="49"/>
      <c r="H40" s="58"/>
      <c r="I40" s="49"/>
      <c r="J40" s="49"/>
      <c r="K40" s="49"/>
    </row>
    <row r="41" spans="1:11">
      <c r="A41" s="58"/>
      <c r="B41" s="58"/>
      <c r="C41" s="49"/>
      <c r="D41" s="58"/>
      <c r="E41" s="58"/>
      <c r="F41" s="60"/>
      <c r="G41" s="49"/>
      <c r="H41" s="58"/>
      <c r="I41" s="49"/>
      <c r="J41" s="49"/>
      <c r="K41" s="49"/>
    </row>
    <row r="42" spans="1:11">
      <c r="A42" s="58"/>
      <c r="B42" s="58"/>
      <c r="C42" s="49"/>
      <c r="D42" s="58"/>
      <c r="E42" s="58"/>
      <c r="F42" s="60"/>
      <c r="G42" s="49"/>
      <c r="H42" s="58"/>
      <c r="I42" s="49"/>
      <c r="J42" s="49"/>
      <c r="K42" s="49"/>
    </row>
    <row r="43" spans="1:11">
      <c r="A43" s="58"/>
      <c r="B43" s="58"/>
      <c r="C43" s="49"/>
      <c r="D43" s="58"/>
      <c r="E43" s="58"/>
      <c r="F43" s="60"/>
      <c r="G43" s="49"/>
      <c r="H43" s="58"/>
      <c r="I43" s="49"/>
      <c r="J43" s="49"/>
      <c r="K43" s="49"/>
    </row>
    <row r="44" spans="1:11">
      <c r="A44" s="58"/>
      <c r="B44" s="58"/>
      <c r="C44" s="49"/>
      <c r="D44" s="58"/>
      <c r="E44" s="58"/>
      <c r="F44" s="60"/>
      <c r="G44" s="49"/>
      <c r="H44" s="58"/>
      <c r="I44" s="49"/>
      <c r="J44" s="49"/>
      <c r="K44" s="49"/>
    </row>
    <row r="45" spans="1:11">
      <c r="A45" s="58"/>
      <c r="B45" s="58"/>
      <c r="C45" s="49"/>
      <c r="D45" s="58"/>
      <c r="E45" s="58"/>
      <c r="F45" s="60"/>
      <c r="G45" s="49"/>
      <c r="H45" s="58"/>
      <c r="I45" s="49"/>
      <c r="J45" s="49"/>
      <c r="K45" s="49"/>
    </row>
    <row r="46" spans="1:11">
      <c r="F46" s="60"/>
    </row>
    <row r="47" spans="1:11">
      <c r="F47" s="60"/>
    </row>
    <row r="48" spans="1:11">
      <c r="F48" s="56"/>
    </row>
    <row r="49" spans="1:11">
      <c r="F49" s="56"/>
    </row>
    <row r="50" spans="1:11">
      <c r="F50" s="56"/>
    </row>
    <row r="55" spans="1:11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2"/>
    </row>
  </sheetData>
  <mergeCells count="1">
    <mergeCell ref="A55:K55"/>
  </mergeCells>
  <dataValidations count="1">
    <dataValidation type="list" allowBlank="1" sqref="H6:H22" xr:uid="{00000000-0002-0000-0B00-000000000000}">
      <formula1>"Built,Donated,Purchased,Inherited,Other"</formula1>
    </dataValidation>
  </dataValidations>
  <hyperlinks>
    <hyperlink ref="K6" r:id="rId1" xr:uid="{00000000-0004-0000-0B00-000000000000}"/>
    <hyperlink ref="K7" r:id="rId2" xr:uid="{00000000-0004-0000-0B00-000001000000}"/>
    <hyperlink ref="K8" r:id="rId3" xr:uid="{00000000-0004-0000-0B00-000002000000}"/>
    <hyperlink ref="K9" r:id="rId4" xr:uid="{00000000-0004-0000-0B00-000003000000}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0000FF"/>
    <outlinePr summaryBelow="0" summaryRight="0"/>
  </sheetPr>
  <dimension ref="A1:Y55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33.28515625" customWidth="1"/>
    <col min="4" max="5" width="17.28515625" customWidth="1"/>
    <col min="7" max="7" width="19.85546875" customWidth="1"/>
    <col min="11" max="11" width="104.140625" customWidth="1"/>
  </cols>
  <sheetData>
    <row r="1" spans="1:25">
      <c r="A1" s="1" t="s">
        <v>133</v>
      </c>
    </row>
    <row r="2" spans="1:25">
      <c r="A2" s="1" t="s">
        <v>374</v>
      </c>
    </row>
    <row r="3" spans="1:25">
      <c r="A3" s="1" t="s">
        <v>135</v>
      </c>
    </row>
    <row r="4" spans="1:25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13</v>
      </c>
    </row>
    <row r="5" spans="1:25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5" t="s">
        <v>139</v>
      </c>
      <c r="H5" s="5" t="s">
        <v>20</v>
      </c>
      <c r="I5" s="6" t="s">
        <v>140</v>
      </c>
      <c r="J5" s="5" t="s">
        <v>22</v>
      </c>
      <c r="K5" s="5" t="s">
        <v>24</v>
      </c>
    </row>
    <row r="6" spans="1:25">
      <c r="A6" s="9"/>
      <c r="B6" s="9"/>
      <c r="C6" s="9"/>
      <c r="D6" s="46"/>
      <c r="E6" s="46"/>
      <c r="F6" s="9"/>
      <c r="G6" s="9"/>
      <c r="H6" s="47"/>
      <c r="I6" s="12"/>
      <c r="J6" s="13">
        <f t="shared" ref="J6:J22" si="0">(D6-E6)*I6</f>
        <v>0</v>
      </c>
      <c r="K6" s="48"/>
    </row>
    <row r="7" spans="1:25">
      <c r="A7" s="19"/>
      <c r="B7" s="19"/>
      <c r="C7" s="9"/>
      <c r="D7" s="20"/>
      <c r="E7" s="20"/>
      <c r="F7" s="20"/>
      <c r="G7" s="20"/>
      <c r="H7" s="47"/>
      <c r="I7" s="20"/>
      <c r="J7" s="13">
        <f t="shared" si="0"/>
        <v>0</v>
      </c>
      <c r="K7" s="19"/>
    </row>
    <row r="8" spans="1:25">
      <c r="A8" s="19"/>
      <c r="B8" s="20"/>
      <c r="C8" s="133"/>
      <c r="D8" s="49"/>
      <c r="E8" s="20"/>
      <c r="F8" s="20"/>
      <c r="G8" s="20"/>
      <c r="H8" s="47"/>
      <c r="I8" s="20"/>
      <c r="J8" s="13">
        <f t="shared" si="0"/>
        <v>0</v>
      </c>
      <c r="K8" s="19"/>
    </row>
    <row r="9" spans="1:25">
      <c r="A9" s="27"/>
      <c r="B9" s="25"/>
      <c r="C9" s="9"/>
      <c r="D9" s="50"/>
      <c r="E9" s="50"/>
      <c r="F9" s="27"/>
      <c r="G9" s="27"/>
      <c r="H9" s="47"/>
      <c r="I9" s="28"/>
      <c r="J9" s="13">
        <f t="shared" si="0"/>
        <v>0</v>
      </c>
      <c r="K9" s="51"/>
    </row>
    <row r="10" spans="1:25">
      <c r="A10" s="19"/>
      <c r="B10" s="20"/>
      <c r="C10" s="9"/>
      <c r="D10" s="20"/>
      <c r="E10" s="20"/>
      <c r="F10" s="20"/>
      <c r="G10" s="20"/>
      <c r="H10" s="47"/>
      <c r="I10" s="20"/>
      <c r="J10" s="13">
        <f t="shared" si="0"/>
        <v>0</v>
      </c>
      <c r="K10" s="19"/>
    </row>
    <row r="11" spans="1:25">
      <c r="A11" s="52"/>
      <c r="B11" s="52"/>
      <c r="C11" s="52"/>
      <c r="D11" s="52"/>
      <c r="E11" s="52"/>
      <c r="F11" s="52"/>
      <c r="G11" s="52"/>
      <c r="H11" s="47"/>
      <c r="I11" s="52"/>
      <c r="J11" s="13">
        <f t="shared" si="0"/>
        <v>0</v>
      </c>
      <c r="K11" s="52"/>
    </row>
    <row r="12" spans="1:25">
      <c r="A12" s="40"/>
      <c r="B12" s="40"/>
      <c r="C12" s="40"/>
      <c r="D12" s="40"/>
      <c r="E12" s="40"/>
      <c r="F12" s="40"/>
      <c r="G12" s="40"/>
      <c r="H12" s="47"/>
      <c r="I12" s="40"/>
      <c r="J12" s="13">
        <f t="shared" si="0"/>
        <v>0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>
      <c r="A13" s="53"/>
      <c r="B13" s="53"/>
      <c r="C13" s="53"/>
      <c r="D13" s="53"/>
      <c r="E13" s="53"/>
      <c r="F13" s="53"/>
      <c r="G13" s="53"/>
      <c r="H13" s="47"/>
      <c r="I13" s="54"/>
      <c r="J13" s="13">
        <f t="shared" si="0"/>
        <v>0</v>
      </c>
      <c r="K13" s="53"/>
    </row>
    <row r="14" spans="1:25">
      <c r="A14" s="19"/>
      <c r="B14" s="19"/>
      <c r="C14" s="19"/>
      <c r="D14" s="19"/>
      <c r="E14" s="19"/>
      <c r="F14" s="19"/>
      <c r="G14" s="19"/>
      <c r="H14" s="47"/>
      <c r="I14" s="20"/>
      <c r="J14" s="13">
        <f t="shared" si="0"/>
        <v>0</v>
      </c>
      <c r="K14" s="19"/>
    </row>
    <row r="15" spans="1:25">
      <c r="A15" s="19"/>
      <c r="B15" s="19"/>
      <c r="C15" s="19"/>
      <c r="D15" s="17"/>
      <c r="E15" s="17"/>
      <c r="F15" s="19"/>
      <c r="G15" s="19"/>
      <c r="H15" s="47"/>
      <c r="I15" s="20"/>
      <c r="J15" s="13">
        <f t="shared" si="0"/>
        <v>0</v>
      </c>
      <c r="K15" s="19"/>
    </row>
    <row r="16" spans="1:25">
      <c r="A16" s="19"/>
      <c r="B16" s="19"/>
      <c r="C16" s="20"/>
      <c r="D16" s="19"/>
      <c r="E16" s="19"/>
      <c r="F16" s="19"/>
      <c r="G16" s="19"/>
      <c r="H16" s="47"/>
      <c r="I16" s="20"/>
      <c r="J16" s="13">
        <f t="shared" si="0"/>
        <v>0</v>
      </c>
      <c r="K16" s="20"/>
    </row>
    <row r="17" spans="1:11">
      <c r="A17" s="19"/>
      <c r="B17" s="19"/>
      <c r="C17" s="19"/>
      <c r="D17" s="19"/>
      <c r="E17" s="19"/>
      <c r="F17" s="19"/>
      <c r="G17" s="19"/>
      <c r="H17" s="47"/>
      <c r="I17" s="20"/>
      <c r="J17" s="13">
        <f t="shared" si="0"/>
        <v>0</v>
      </c>
      <c r="K17" s="20"/>
    </row>
    <row r="18" spans="1:11">
      <c r="A18" s="19"/>
      <c r="B18" s="19"/>
      <c r="C18" s="19"/>
      <c r="D18" s="19"/>
      <c r="E18" s="19"/>
      <c r="F18" s="19"/>
      <c r="G18" s="19"/>
      <c r="H18" s="47"/>
      <c r="I18" s="20"/>
      <c r="J18" s="13">
        <f t="shared" si="0"/>
        <v>0</v>
      </c>
      <c r="K18" s="20"/>
    </row>
    <row r="19" spans="1:11">
      <c r="A19" s="19"/>
      <c r="B19" s="20"/>
      <c r="C19" s="20"/>
      <c r="D19" s="19"/>
      <c r="E19" s="19"/>
      <c r="F19" s="19"/>
      <c r="G19" s="19"/>
      <c r="H19" s="47"/>
      <c r="I19" s="20"/>
      <c r="J19" s="13">
        <f t="shared" si="0"/>
        <v>0</v>
      </c>
      <c r="K19" s="20"/>
    </row>
    <row r="20" spans="1:11">
      <c r="A20" s="19"/>
      <c r="B20" s="19"/>
      <c r="C20" s="20"/>
      <c r="D20" s="19"/>
      <c r="E20" s="19"/>
      <c r="F20" s="19"/>
      <c r="G20" s="19"/>
      <c r="H20" s="47"/>
      <c r="I20" s="20"/>
      <c r="J20" s="13">
        <f t="shared" si="0"/>
        <v>0</v>
      </c>
      <c r="K20" s="20"/>
    </row>
    <row r="21" spans="1:11">
      <c r="A21" s="19"/>
      <c r="B21" s="20"/>
      <c r="C21" s="19"/>
      <c r="D21" s="19"/>
      <c r="E21" s="19"/>
      <c r="F21" s="19"/>
      <c r="G21" s="19"/>
      <c r="H21" s="47"/>
      <c r="I21" s="20"/>
      <c r="J21" s="13">
        <f t="shared" si="0"/>
        <v>0</v>
      </c>
      <c r="K21" s="20"/>
    </row>
    <row r="22" spans="1:11">
      <c r="A22" s="19"/>
      <c r="B22" s="20"/>
      <c r="C22" s="19"/>
      <c r="D22" s="19"/>
      <c r="E22" s="19"/>
      <c r="F22" s="19"/>
      <c r="G22" s="19"/>
      <c r="H22" s="47"/>
      <c r="I22" s="20"/>
      <c r="J22" s="13">
        <f t="shared" si="0"/>
        <v>0</v>
      </c>
      <c r="K22" s="20"/>
    </row>
    <row r="23" spans="1:11">
      <c r="B23" s="55"/>
      <c r="F23" s="56"/>
    </row>
    <row r="24" spans="1:1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11">
      <c r="A30" s="58"/>
      <c r="B30" s="58"/>
      <c r="C30" s="58"/>
      <c r="D30" s="58"/>
      <c r="E30" s="58"/>
      <c r="F30" s="58"/>
      <c r="G30" s="49"/>
      <c r="H30" s="58"/>
      <c r="I30" s="49"/>
      <c r="J30" s="49"/>
      <c r="K30" s="49"/>
    </row>
    <row r="31" spans="1:11">
      <c r="A31" s="58"/>
      <c r="B31" s="49"/>
      <c r="C31" s="49"/>
      <c r="D31" s="58"/>
      <c r="E31" s="58"/>
      <c r="F31" s="58"/>
      <c r="G31" s="49"/>
      <c r="H31" s="58"/>
      <c r="I31" s="49"/>
      <c r="J31" s="49"/>
      <c r="K31" s="49"/>
    </row>
    <row r="32" spans="1:11">
      <c r="A32" s="58"/>
      <c r="B32" s="49"/>
      <c r="C32" s="58"/>
      <c r="D32" s="58"/>
      <c r="E32" s="58"/>
      <c r="F32" s="58"/>
      <c r="G32" s="49"/>
      <c r="H32" s="58"/>
      <c r="I32" s="49"/>
      <c r="J32" s="49"/>
      <c r="K32" s="49"/>
    </row>
    <row r="33" spans="1:11">
      <c r="A33" s="58"/>
      <c r="B33" s="49"/>
      <c r="C33" s="58"/>
      <c r="D33" s="58"/>
      <c r="E33" s="58"/>
      <c r="F33" s="58"/>
      <c r="G33" s="49"/>
      <c r="H33" s="58"/>
      <c r="I33" s="49"/>
      <c r="J33" s="49"/>
      <c r="K33" s="49"/>
    </row>
    <row r="34" spans="1:11">
      <c r="A34" s="58"/>
      <c r="B34" s="49"/>
      <c r="C34" s="58"/>
      <c r="D34" s="58"/>
      <c r="E34" s="58"/>
      <c r="F34" s="58"/>
      <c r="G34" s="49"/>
      <c r="H34" s="58"/>
      <c r="I34" s="49"/>
      <c r="J34" s="49"/>
      <c r="K34" s="49"/>
    </row>
    <row r="35" spans="1:11">
      <c r="A35" s="58"/>
      <c r="B35" s="59"/>
      <c r="C35" s="49"/>
      <c r="D35" s="58"/>
      <c r="E35" s="58"/>
      <c r="F35" s="60"/>
      <c r="G35" s="49"/>
      <c r="H35" s="58"/>
      <c r="I35" s="49"/>
      <c r="J35" s="49"/>
      <c r="K35" s="49"/>
    </row>
    <row r="36" spans="1:11">
      <c r="A36" s="58"/>
      <c r="B36" s="58"/>
      <c r="C36" s="49"/>
      <c r="D36" s="58"/>
      <c r="E36" s="58"/>
      <c r="F36" s="60"/>
      <c r="G36" s="49"/>
      <c r="H36" s="58"/>
      <c r="I36" s="49"/>
      <c r="J36" s="49"/>
      <c r="K36" s="49"/>
    </row>
    <row r="37" spans="1:11">
      <c r="A37" s="58"/>
      <c r="B37" s="58"/>
      <c r="C37" s="49"/>
      <c r="D37" s="58"/>
      <c r="E37" s="58"/>
      <c r="F37" s="60"/>
      <c r="G37" s="49"/>
      <c r="H37" s="58"/>
      <c r="I37" s="49"/>
      <c r="J37" s="49"/>
      <c r="K37" s="49"/>
    </row>
    <row r="38" spans="1:11">
      <c r="A38" s="58"/>
      <c r="B38" s="58"/>
      <c r="C38" s="49"/>
      <c r="D38" s="58"/>
      <c r="E38" s="58"/>
      <c r="F38" s="60"/>
      <c r="G38" s="49"/>
      <c r="H38" s="58"/>
      <c r="I38" s="49"/>
      <c r="J38" s="49"/>
      <c r="K38" s="49"/>
    </row>
    <row r="39" spans="1:11">
      <c r="A39" s="58"/>
      <c r="B39" s="58"/>
      <c r="C39" s="49"/>
      <c r="D39" s="58"/>
      <c r="E39" s="58"/>
      <c r="F39" s="60"/>
      <c r="G39" s="49"/>
      <c r="H39" s="58"/>
      <c r="I39" s="49"/>
      <c r="J39" s="49"/>
      <c r="K39" s="49"/>
    </row>
    <row r="40" spans="1:11">
      <c r="A40" s="58"/>
      <c r="B40" s="58"/>
      <c r="C40" s="49"/>
      <c r="D40" s="58"/>
      <c r="E40" s="58"/>
      <c r="F40" s="60"/>
      <c r="G40" s="49"/>
      <c r="H40" s="58"/>
      <c r="I40" s="49"/>
      <c r="J40" s="49"/>
      <c r="K40" s="49"/>
    </row>
    <row r="41" spans="1:11">
      <c r="A41" s="58"/>
      <c r="B41" s="58"/>
      <c r="C41" s="49"/>
      <c r="D41" s="58"/>
      <c r="E41" s="58"/>
      <c r="F41" s="60"/>
      <c r="G41" s="49"/>
      <c r="H41" s="58"/>
      <c r="I41" s="49"/>
      <c r="J41" s="49"/>
      <c r="K41" s="49"/>
    </row>
    <row r="42" spans="1:11">
      <c r="A42" s="58"/>
      <c r="B42" s="58"/>
      <c r="C42" s="49"/>
      <c r="D42" s="58"/>
      <c r="E42" s="58"/>
      <c r="F42" s="60"/>
      <c r="G42" s="49"/>
      <c r="H42" s="58"/>
      <c r="I42" s="49"/>
      <c r="J42" s="49"/>
      <c r="K42" s="49"/>
    </row>
    <row r="43" spans="1:11">
      <c r="A43" s="58"/>
      <c r="B43" s="58"/>
      <c r="C43" s="49"/>
      <c r="D43" s="58"/>
      <c r="E43" s="58"/>
      <c r="F43" s="60"/>
      <c r="G43" s="49"/>
      <c r="H43" s="58"/>
      <c r="I43" s="49"/>
      <c r="J43" s="49"/>
      <c r="K43" s="49"/>
    </row>
    <row r="44" spans="1:11">
      <c r="A44" s="58"/>
      <c r="B44" s="58"/>
      <c r="C44" s="49"/>
      <c r="D44" s="58"/>
      <c r="E44" s="58"/>
      <c r="F44" s="60"/>
      <c r="G44" s="49"/>
      <c r="H44" s="58"/>
      <c r="I44" s="49"/>
      <c r="J44" s="49"/>
      <c r="K44" s="49"/>
    </row>
    <row r="45" spans="1:11">
      <c r="A45" s="58"/>
      <c r="B45" s="58"/>
      <c r="C45" s="49"/>
      <c r="D45" s="58"/>
      <c r="E45" s="58"/>
      <c r="F45" s="60"/>
      <c r="G45" s="49"/>
      <c r="H45" s="58"/>
      <c r="I45" s="49"/>
      <c r="J45" s="49"/>
      <c r="K45" s="49"/>
    </row>
    <row r="46" spans="1:11">
      <c r="F46" s="60"/>
    </row>
    <row r="47" spans="1:11">
      <c r="F47" s="60"/>
    </row>
    <row r="48" spans="1:11">
      <c r="F48" s="56"/>
    </row>
    <row r="49" spans="1:11">
      <c r="F49" s="56"/>
    </row>
    <row r="50" spans="1:11">
      <c r="F50" s="56"/>
    </row>
    <row r="55" spans="1:11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2"/>
    </row>
  </sheetData>
  <mergeCells count="1">
    <mergeCell ref="A55:K55"/>
  </mergeCells>
  <dataValidations count="1">
    <dataValidation type="list" allowBlank="1" sqref="H6:H22" xr:uid="{00000000-0002-0000-0C00-000000000000}">
      <formula1>"Built,Donated,Purchased,Inherited,Other"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1:Z1000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ColWidth="14.42578125" defaultRowHeight="15" customHeight="1"/>
  <cols>
    <col min="1" max="1" width="47.85546875" customWidth="1"/>
    <col min="2" max="2" width="16.5703125" customWidth="1"/>
    <col min="3" max="3" width="56.140625" customWidth="1"/>
    <col min="4" max="5" width="13" customWidth="1"/>
    <col min="6" max="6" width="16.28515625" customWidth="1"/>
    <col min="7" max="7" width="11.85546875" customWidth="1"/>
    <col min="8" max="8" width="13.28515625" customWidth="1"/>
    <col min="9" max="9" width="9.28515625" customWidth="1"/>
    <col min="10" max="10" width="13.42578125" customWidth="1"/>
    <col min="11" max="11" width="23.28515625" customWidth="1"/>
    <col min="12" max="12" width="14.7109375" customWidth="1"/>
  </cols>
  <sheetData>
    <row r="1" spans="1:12" ht="15.75" customHeight="1">
      <c r="A1" s="1" t="s">
        <v>133</v>
      </c>
    </row>
    <row r="2" spans="1:12" ht="15.75" customHeight="1">
      <c r="A2" s="2" t="s">
        <v>375</v>
      </c>
    </row>
    <row r="3" spans="1:12" ht="15.75" customHeight="1">
      <c r="A3" s="2" t="s">
        <v>376</v>
      </c>
    </row>
    <row r="4" spans="1:12" ht="15.75" customHeight="1">
      <c r="A4" s="2" t="s">
        <v>3</v>
      </c>
      <c r="B4" s="2" t="s">
        <v>4</v>
      </c>
      <c r="C4" s="2" t="s">
        <v>5</v>
      </c>
      <c r="D4" s="2" t="s">
        <v>377</v>
      </c>
      <c r="E4" s="1" t="s">
        <v>378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12</v>
      </c>
      <c r="L4" s="4" t="s">
        <v>13</v>
      </c>
    </row>
    <row r="5" spans="1:12" ht="15.75" customHeight="1">
      <c r="A5" s="178" t="s">
        <v>14</v>
      </c>
      <c r="B5" s="178" t="s">
        <v>15</v>
      </c>
      <c r="C5" s="178" t="s">
        <v>16</v>
      </c>
      <c r="D5" s="178" t="s">
        <v>379</v>
      </c>
      <c r="E5" s="179" t="s">
        <v>380</v>
      </c>
      <c r="F5" s="178" t="s">
        <v>18</v>
      </c>
      <c r="G5" s="178" t="s">
        <v>139</v>
      </c>
      <c r="H5" s="178" t="s">
        <v>20</v>
      </c>
      <c r="I5" s="178"/>
      <c r="J5" s="178" t="s">
        <v>22</v>
      </c>
      <c r="K5" s="178" t="s">
        <v>23</v>
      </c>
      <c r="L5" s="178" t="s">
        <v>24</v>
      </c>
    </row>
    <row r="6" spans="1:12" ht="15.75" customHeight="1">
      <c r="A6" s="180"/>
      <c r="B6" s="224" t="s">
        <v>381</v>
      </c>
      <c r="C6" s="221"/>
      <c r="D6" s="221"/>
      <c r="E6" s="221"/>
      <c r="F6" s="221"/>
      <c r="G6" s="221"/>
      <c r="H6" s="221"/>
      <c r="I6" s="221"/>
      <c r="J6" s="221"/>
      <c r="K6" s="221"/>
      <c r="L6" s="222"/>
    </row>
    <row r="7" spans="1:12" ht="15.75" customHeight="1">
      <c r="A7" s="181" t="s">
        <v>382</v>
      </c>
      <c r="B7" s="182">
        <v>53000</v>
      </c>
      <c r="C7" s="183" t="s">
        <v>383</v>
      </c>
      <c r="D7" s="184">
        <v>5</v>
      </c>
      <c r="E7" s="185"/>
      <c r="F7" s="182" t="s">
        <v>384</v>
      </c>
      <c r="G7" s="182" t="s">
        <v>29</v>
      </c>
      <c r="H7" s="47" t="s">
        <v>156</v>
      </c>
      <c r="I7" s="186">
        <v>1.98</v>
      </c>
      <c r="J7" s="13">
        <f t="shared" ref="J7:J13" si="0">D7*I7</f>
        <v>9.9</v>
      </c>
      <c r="K7" s="187" t="s">
        <v>385</v>
      </c>
      <c r="L7" s="188" t="str">
        <f>HYPERLINK("https://www.lowes.com/pd/Encore-Plastics-12-in-Blue-Plastic-Bucket-Lid/3029999","Bucket Lid")</f>
        <v>Bucket Lid</v>
      </c>
    </row>
    <row r="8" spans="1:12" ht="15.75" customHeight="1">
      <c r="A8" s="183" t="s">
        <v>386</v>
      </c>
      <c r="B8" s="182">
        <v>110210</v>
      </c>
      <c r="C8" s="183" t="s">
        <v>387</v>
      </c>
      <c r="D8" s="184">
        <v>1</v>
      </c>
      <c r="E8" s="185"/>
      <c r="F8" s="182" t="s">
        <v>388</v>
      </c>
      <c r="G8" s="182" t="s">
        <v>29</v>
      </c>
      <c r="H8" s="47" t="s">
        <v>156</v>
      </c>
      <c r="I8" s="189">
        <v>2.48</v>
      </c>
      <c r="J8" s="13">
        <f t="shared" si="0"/>
        <v>2.48</v>
      </c>
      <c r="K8" s="190" t="s">
        <v>389</v>
      </c>
      <c r="L8" s="191" t="str">
        <f>HYPERLINK("https://www.lowes.com/pd/QUIKRETE-10-lb-Gray-Type-N-Mortar-Mix/3006119","Quikrete")</f>
        <v>Quikrete</v>
      </c>
    </row>
    <row r="9" spans="1:12" ht="15.75" customHeight="1">
      <c r="A9" s="192" t="s">
        <v>390</v>
      </c>
      <c r="B9" s="193" t="s">
        <v>391</v>
      </c>
      <c r="C9" s="192" t="s">
        <v>392</v>
      </c>
      <c r="D9" s="194">
        <v>1</v>
      </c>
      <c r="E9" s="195"/>
      <c r="F9" s="193" t="s">
        <v>393</v>
      </c>
      <c r="G9" s="193" t="s">
        <v>394</v>
      </c>
      <c r="H9" s="47" t="s">
        <v>156</v>
      </c>
      <c r="I9" s="196">
        <v>26.79</v>
      </c>
      <c r="J9" s="13">
        <f t="shared" si="0"/>
        <v>26.79</v>
      </c>
      <c r="K9" s="197" t="s">
        <v>395</v>
      </c>
      <c r="L9" s="198" t="s">
        <v>391</v>
      </c>
    </row>
    <row r="10" spans="1:12" ht="15.75" customHeight="1">
      <c r="A10" s="183" t="s">
        <v>396</v>
      </c>
      <c r="B10" s="182" t="s">
        <v>397</v>
      </c>
      <c r="C10" s="183" t="s">
        <v>398</v>
      </c>
      <c r="D10" s="184">
        <v>1</v>
      </c>
      <c r="E10" s="199">
        <v>1</v>
      </c>
      <c r="F10" s="182" t="s">
        <v>399</v>
      </c>
      <c r="G10" s="182" t="s">
        <v>29</v>
      </c>
      <c r="H10" s="47" t="s">
        <v>156</v>
      </c>
      <c r="I10" s="189">
        <v>21.98</v>
      </c>
      <c r="J10" s="13">
        <f t="shared" si="0"/>
        <v>21.98</v>
      </c>
      <c r="K10" s="190" t="s">
        <v>31</v>
      </c>
      <c r="L10" s="191" t="str">
        <f>HYPERLINK("https://www.lowes.com/pd/3M-Safety-Respirator-20-Pack-Disposable-Sanding-and-Fiberglass-Safety-Mask/1000457625","Respirator")</f>
        <v>Respirator</v>
      </c>
    </row>
    <row r="11" spans="1:12" ht="15.75" customHeight="1">
      <c r="A11" s="9" t="s">
        <v>25</v>
      </c>
      <c r="B11" s="200" t="s">
        <v>26</v>
      </c>
      <c r="C11" s="9" t="s">
        <v>27</v>
      </c>
      <c r="D11" s="201">
        <v>1</v>
      </c>
      <c r="E11" s="202">
        <v>1</v>
      </c>
      <c r="F11" s="200" t="s">
        <v>400</v>
      </c>
      <c r="G11" s="200" t="s">
        <v>29</v>
      </c>
      <c r="H11" s="47" t="s">
        <v>156</v>
      </c>
      <c r="I11" s="196">
        <v>10.98</v>
      </c>
      <c r="J11" s="13">
        <f t="shared" si="0"/>
        <v>10.98</v>
      </c>
      <c r="K11" s="203" t="s">
        <v>31</v>
      </c>
      <c r="L11" s="191" t="str">
        <f>HYPERLINK("https://www.lowes.com/pd/Venom-Steel-50-Count-One-Size-Fits-All-Nitrile-Cleaning-Gloves/50218409","Gloves")</f>
        <v>Gloves</v>
      </c>
    </row>
    <row r="12" spans="1:12" ht="15.75" customHeight="1">
      <c r="A12" s="27" t="s">
        <v>401</v>
      </c>
      <c r="B12" s="25">
        <v>293384</v>
      </c>
      <c r="C12" s="27" t="s">
        <v>402</v>
      </c>
      <c r="D12" s="204">
        <v>3</v>
      </c>
      <c r="E12" s="205"/>
      <c r="F12" s="27" t="s">
        <v>36</v>
      </c>
      <c r="G12" s="27" t="s">
        <v>403</v>
      </c>
      <c r="H12" s="27" t="s">
        <v>156</v>
      </c>
      <c r="I12" s="206">
        <v>8.58</v>
      </c>
      <c r="J12" s="206">
        <f t="shared" si="0"/>
        <v>25.740000000000002</v>
      </c>
      <c r="K12" s="27" t="s">
        <v>389</v>
      </c>
      <c r="L12" s="29" t="str">
        <f>HYPERLINK("https://www.lowes.com/pd/Sakrete-Stone-Veneer-80-lb-Gray-Type-N-Mortar-Mix/3055665","Lowe's")</f>
        <v>Lowe's</v>
      </c>
    </row>
    <row r="13" spans="1:12" ht="15.75" customHeight="1">
      <c r="A13" s="27" t="s">
        <v>404</v>
      </c>
      <c r="B13" s="25" t="s">
        <v>405</v>
      </c>
      <c r="C13" s="27" t="s">
        <v>406</v>
      </c>
      <c r="D13" s="204">
        <v>1</v>
      </c>
      <c r="E13" s="207" t="s">
        <v>407</v>
      </c>
      <c r="F13" s="27" t="s">
        <v>36</v>
      </c>
      <c r="G13" s="27" t="s">
        <v>408</v>
      </c>
      <c r="H13" s="27" t="s">
        <v>151</v>
      </c>
      <c r="I13" s="28">
        <v>0</v>
      </c>
      <c r="J13" s="28">
        <f t="shared" si="0"/>
        <v>0</v>
      </c>
      <c r="K13" s="27" t="s">
        <v>389</v>
      </c>
      <c r="L13" s="27"/>
    </row>
    <row r="14" spans="1:12" ht="15.75" customHeight="1">
      <c r="A14" s="208" t="s">
        <v>409</v>
      </c>
      <c r="B14" s="25" t="s">
        <v>410</v>
      </c>
      <c r="C14" s="27" t="s">
        <v>411</v>
      </c>
      <c r="D14" s="204">
        <v>1</v>
      </c>
      <c r="E14" s="207">
        <v>0</v>
      </c>
      <c r="F14" s="27" t="s">
        <v>36</v>
      </c>
      <c r="G14" s="27" t="s">
        <v>412</v>
      </c>
      <c r="H14" s="27" t="s">
        <v>151</v>
      </c>
      <c r="I14" s="206">
        <v>24.99</v>
      </c>
      <c r="J14" s="206">
        <f t="shared" ref="J14:J19" si="1">I14*D14</f>
        <v>24.99</v>
      </c>
      <c r="K14" s="27" t="s">
        <v>44</v>
      </c>
      <c r="L14" s="209" t="str">
        <f>HYPERLINK("https://www.3dfuel.com/products/standard-pla-fire-engine-red","3D-Fuel")</f>
        <v>3D-Fuel</v>
      </c>
    </row>
    <row r="15" spans="1:12" ht="15.75" customHeight="1">
      <c r="A15" s="27" t="s">
        <v>409</v>
      </c>
      <c r="B15" s="25" t="s">
        <v>413</v>
      </c>
      <c r="C15" s="27" t="s">
        <v>414</v>
      </c>
      <c r="D15" s="204">
        <v>1</v>
      </c>
      <c r="E15" s="207">
        <v>0</v>
      </c>
      <c r="F15" s="27" t="s">
        <v>36</v>
      </c>
      <c r="G15" s="27" t="s">
        <v>412</v>
      </c>
      <c r="H15" s="27" t="s">
        <v>151</v>
      </c>
      <c r="I15" s="206">
        <v>24.99</v>
      </c>
      <c r="J15" s="206">
        <f t="shared" si="1"/>
        <v>24.99</v>
      </c>
      <c r="K15" s="27" t="s">
        <v>44</v>
      </c>
      <c r="L15" s="209" t="str">
        <f>HYPERLINK("https://www.3dfuel.com/products/ingeo-pla-standard-black","3D-Fuel")</f>
        <v>3D-Fuel</v>
      </c>
    </row>
    <row r="16" spans="1:12" ht="15.75" customHeight="1">
      <c r="A16" s="27" t="s">
        <v>415</v>
      </c>
      <c r="B16" s="210" t="s">
        <v>416</v>
      </c>
      <c r="C16" s="27" t="s">
        <v>417</v>
      </c>
      <c r="D16" s="204">
        <v>1</v>
      </c>
      <c r="E16" s="207">
        <v>1</v>
      </c>
      <c r="F16" s="27" t="s">
        <v>36</v>
      </c>
      <c r="G16" s="27" t="s">
        <v>412</v>
      </c>
      <c r="H16" s="27" t="s">
        <v>151</v>
      </c>
      <c r="I16" s="206">
        <v>29.99</v>
      </c>
      <c r="J16" s="206">
        <f t="shared" si="1"/>
        <v>29.99</v>
      </c>
      <c r="K16" s="27" t="s">
        <v>44</v>
      </c>
      <c r="L16" s="209" t="str">
        <f>HYPERLINK("https://www.3dfuel.com/products/advanced-pla-afterburner-green","3D-Fuel")</f>
        <v>3D-Fuel</v>
      </c>
    </row>
    <row r="17" spans="1:12" ht="15.75" customHeight="1">
      <c r="A17" s="27" t="s">
        <v>415</v>
      </c>
      <c r="B17" s="210" t="s">
        <v>418</v>
      </c>
      <c r="C17" s="27" t="s">
        <v>419</v>
      </c>
      <c r="D17" s="204">
        <v>1</v>
      </c>
      <c r="E17" s="207">
        <v>0.5</v>
      </c>
      <c r="F17" s="27" t="s">
        <v>36</v>
      </c>
      <c r="G17" s="27" t="s">
        <v>412</v>
      </c>
      <c r="H17" s="27" t="s">
        <v>151</v>
      </c>
      <c r="I17" s="206">
        <v>29.99</v>
      </c>
      <c r="J17" s="206">
        <f t="shared" si="1"/>
        <v>29.99</v>
      </c>
      <c r="K17" s="27" t="s">
        <v>44</v>
      </c>
      <c r="L17" s="209" t="str">
        <f>HYPERLINK("https://www.3dfuel.com/products/workday-pla-snow-white","3D-Fuel")</f>
        <v>3D-Fuel</v>
      </c>
    </row>
    <row r="18" spans="1:12" ht="15.75" customHeight="1">
      <c r="A18" s="27" t="s">
        <v>420</v>
      </c>
      <c r="B18" s="210" t="s">
        <v>421</v>
      </c>
      <c r="C18" s="27" t="s">
        <v>422</v>
      </c>
      <c r="D18" s="204">
        <v>1</v>
      </c>
      <c r="E18" s="207">
        <v>1</v>
      </c>
      <c r="F18" s="27" t="s">
        <v>36</v>
      </c>
      <c r="G18" s="27" t="s">
        <v>412</v>
      </c>
      <c r="H18" s="27" t="s">
        <v>151</v>
      </c>
      <c r="I18" s="206">
        <v>34.99</v>
      </c>
      <c r="J18" s="206">
        <f t="shared" si="1"/>
        <v>34.99</v>
      </c>
      <c r="K18" s="27" t="s">
        <v>44</v>
      </c>
      <c r="L18" s="209" t="str">
        <f>HYPERLINK("https://www.3dfuel.com/products/pro-pla-industrial-gray","3D-Fuel")</f>
        <v>3D-Fuel</v>
      </c>
    </row>
    <row r="19" spans="1:12" ht="15.75" customHeight="1">
      <c r="A19" s="27" t="s">
        <v>423</v>
      </c>
      <c r="B19" s="210" t="s">
        <v>424</v>
      </c>
      <c r="C19" s="27" t="s">
        <v>425</v>
      </c>
      <c r="D19" s="204">
        <v>1</v>
      </c>
      <c r="E19" s="207">
        <v>0</v>
      </c>
      <c r="F19" s="27" t="s">
        <v>36</v>
      </c>
      <c r="G19" s="27" t="s">
        <v>412</v>
      </c>
      <c r="H19" s="27" t="s">
        <v>151</v>
      </c>
      <c r="I19" s="206">
        <v>4.99</v>
      </c>
      <c r="J19" s="206">
        <f t="shared" si="1"/>
        <v>4.99</v>
      </c>
      <c r="K19" s="27" t="s">
        <v>44</v>
      </c>
      <c r="L19" s="209" t="str">
        <f>HYPERLINK("https://www.3dfuel.com/products/sample-coils-50g","3D-Fuel")</f>
        <v>3D-Fuel</v>
      </c>
    </row>
    <row r="20" spans="1:12" ht="15.75" customHeight="1">
      <c r="A20" s="27" t="s">
        <v>426</v>
      </c>
      <c r="B20" s="25" t="s">
        <v>405</v>
      </c>
      <c r="C20" s="27" t="s">
        <v>427</v>
      </c>
      <c r="D20" s="204">
        <v>1</v>
      </c>
      <c r="E20" s="205"/>
      <c r="F20" s="27" t="s">
        <v>36</v>
      </c>
      <c r="G20" s="27" t="s">
        <v>408</v>
      </c>
      <c r="H20" s="27" t="s">
        <v>151</v>
      </c>
      <c r="I20" s="28">
        <v>0</v>
      </c>
      <c r="J20" s="28">
        <f>D20*I20</f>
        <v>0</v>
      </c>
      <c r="K20" s="27" t="s">
        <v>389</v>
      </c>
      <c r="L20" s="27"/>
    </row>
    <row r="21" spans="1:12" ht="15.75" customHeight="1">
      <c r="A21" s="180"/>
      <c r="B21" s="224" t="s">
        <v>428</v>
      </c>
      <c r="C21" s="221"/>
      <c r="D21" s="221"/>
      <c r="E21" s="221"/>
      <c r="F21" s="221"/>
      <c r="G21" s="221"/>
      <c r="H21" s="221"/>
      <c r="I21" s="221"/>
      <c r="J21" s="221"/>
      <c r="K21" s="221"/>
      <c r="L21" s="222"/>
    </row>
    <row r="22" spans="1:12" ht="15.75" customHeight="1">
      <c r="A22" s="27" t="s">
        <v>330</v>
      </c>
      <c r="B22" s="25">
        <v>13129</v>
      </c>
      <c r="C22" s="27" t="s">
        <v>429</v>
      </c>
      <c r="D22" s="204">
        <v>6</v>
      </c>
      <c r="E22" s="207">
        <v>2</v>
      </c>
      <c r="F22" s="27" t="s">
        <v>36</v>
      </c>
      <c r="G22" s="27" t="s">
        <v>332</v>
      </c>
      <c r="H22" s="27" t="s">
        <v>156</v>
      </c>
      <c r="I22" s="206">
        <v>0.74</v>
      </c>
      <c r="J22" s="206">
        <f t="shared" ref="J22:J46" si="2">D22*I22</f>
        <v>4.4399999999999995</v>
      </c>
      <c r="K22" s="27" t="s">
        <v>146</v>
      </c>
      <c r="L22" s="29" t="str">
        <f>HYPERLINK("https://8020.net/13129.html","80/20")</f>
        <v>80/20</v>
      </c>
    </row>
    <row r="23" spans="1:12" ht="15.75" customHeight="1">
      <c r="A23" s="27" t="s">
        <v>430</v>
      </c>
      <c r="B23" s="25">
        <v>11103332</v>
      </c>
      <c r="C23" s="27" t="s">
        <v>431</v>
      </c>
      <c r="D23" s="204">
        <v>4</v>
      </c>
      <c r="E23" s="205"/>
      <c r="F23" s="27" t="s">
        <v>36</v>
      </c>
      <c r="G23" s="27" t="s">
        <v>92</v>
      </c>
      <c r="H23" s="27" t="s">
        <v>156</v>
      </c>
      <c r="I23" s="206">
        <v>0.15440000000000001</v>
      </c>
      <c r="J23" s="206">
        <f t="shared" si="2"/>
        <v>0.61760000000000004</v>
      </c>
      <c r="K23" s="27" t="s">
        <v>146</v>
      </c>
      <c r="L23" s="29" t="str">
        <f t="shared" ref="L23:L27" si="3">HYPERLINK("https://www.fastenal.com/","Fastenal")</f>
        <v>Fastenal</v>
      </c>
    </row>
    <row r="24" spans="1:12" ht="15.75" customHeight="1">
      <c r="A24" s="27" t="s">
        <v>432</v>
      </c>
      <c r="B24" s="25">
        <v>11103333</v>
      </c>
      <c r="C24" s="27" t="s">
        <v>433</v>
      </c>
      <c r="D24" s="204">
        <v>4</v>
      </c>
      <c r="E24" s="205"/>
      <c r="F24" s="27" t="s">
        <v>36</v>
      </c>
      <c r="G24" s="27" t="s">
        <v>92</v>
      </c>
      <c r="H24" s="27" t="s">
        <v>156</v>
      </c>
      <c r="I24" s="206">
        <v>0.1666</v>
      </c>
      <c r="J24" s="206">
        <f t="shared" si="2"/>
        <v>0.66639999999999999</v>
      </c>
      <c r="K24" s="27" t="s">
        <v>146</v>
      </c>
      <c r="L24" s="29" t="str">
        <f t="shared" si="3"/>
        <v>Fastenal</v>
      </c>
    </row>
    <row r="25" spans="1:12" ht="15.75" customHeight="1">
      <c r="A25" s="27" t="s">
        <v>434</v>
      </c>
      <c r="B25" s="25">
        <v>11511018</v>
      </c>
      <c r="C25" s="27" t="s">
        <v>435</v>
      </c>
      <c r="D25" s="204">
        <v>8</v>
      </c>
      <c r="E25" s="205"/>
      <c r="F25" s="27" t="s">
        <v>36</v>
      </c>
      <c r="G25" s="27" t="s">
        <v>92</v>
      </c>
      <c r="H25" s="27" t="s">
        <v>156</v>
      </c>
      <c r="I25" s="206">
        <v>9.2899999999999996E-2</v>
      </c>
      <c r="J25" s="206">
        <f t="shared" si="2"/>
        <v>0.74319999999999997</v>
      </c>
      <c r="K25" s="27" t="s">
        <v>146</v>
      </c>
      <c r="L25" s="29" t="str">
        <f t="shared" si="3"/>
        <v>Fastenal</v>
      </c>
    </row>
    <row r="26" spans="1:12" ht="15.75" customHeight="1">
      <c r="A26" s="27" t="s">
        <v>436</v>
      </c>
      <c r="B26" s="25">
        <v>11512293</v>
      </c>
      <c r="C26" s="27" t="s">
        <v>437</v>
      </c>
      <c r="D26" s="204">
        <v>16</v>
      </c>
      <c r="E26" s="205"/>
      <c r="F26" s="27" t="s">
        <v>36</v>
      </c>
      <c r="G26" s="27" t="s">
        <v>92</v>
      </c>
      <c r="H26" s="27" t="s">
        <v>156</v>
      </c>
      <c r="I26" s="206">
        <v>5.3900000000000003E-2</v>
      </c>
      <c r="J26" s="206">
        <f t="shared" si="2"/>
        <v>0.86240000000000006</v>
      </c>
      <c r="K26" s="27" t="s">
        <v>146</v>
      </c>
      <c r="L26" s="29" t="str">
        <f t="shared" si="3"/>
        <v>Fastenal</v>
      </c>
    </row>
    <row r="27" spans="1:12" ht="15.75" customHeight="1">
      <c r="A27" s="27" t="s">
        <v>438</v>
      </c>
      <c r="B27" s="211" t="s">
        <v>101</v>
      </c>
      <c r="C27" s="27" t="s">
        <v>439</v>
      </c>
      <c r="D27" s="204">
        <v>8</v>
      </c>
      <c r="E27" s="205"/>
      <c r="F27" s="27" t="s">
        <v>36</v>
      </c>
      <c r="G27" s="27" t="s">
        <v>92</v>
      </c>
      <c r="H27" s="27" t="s">
        <v>156</v>
      </c>
      <c r="I27" s="206">
        <v>0.29199999999999998</v>
      </c>
      <c r="J27" s="206">
        <f t="shared" si="2"/>
        <v>2.3359999999999999</v>
      </c>
      <c r="K27" s="27" t="s">
        <v>146</v>
      </c>
      <c r="L27" s="29" t="str">
        <f t="shared" si="3"/>
        <v>Fastenal</v>
      </c>
    </row>
    <row r="28" spans="1:12" ht="15.75" customHeight="1">
      <c r="A28" s="27" t="s">
        <v>440</v>
      </c>
      <c r="B28" s="25" t="s">
        <v>441</v>
      </c>
      <c r="C28" s="27" t="s">
        <v>442</v>
      </c>
      <c r="D28" s="204">
        <v>1</v>
      </c>
      <c r="E28" s="207">
        <v>4</v>
      </c>
      <c r="F28" s="27" t="s">
        <v>443</v>
      </c>
      <c r="G28" s="27" t="s">
        <v>37</v>
      </c>
      <c r="H28" s="27" t="s">
        <v>156</v>
      </c>
      <c r="I28" s="206">
        <v>10.29</v>
      </c>
      <c r="J28" s="206">
        <f t="shared" si="2"/>
        <v>10.29</v>
      </c>
      <c r="K28" s="27" t="s">
        <v>146</v>
      </c>
      <c r="L28" s="29" t="str">
        <f>HYPERLINK("https://www.amazon.com/Sydien-Coupling-Aluminum-Flexible-Connector/dp/B07H9WJG42/ref=sr_1_1?keywords=flexible+coupler+10mm+to+8mm&amp;qid=1580787149&amp;sr=8-1","Amazon")</f>
        <v>Amazon</v>
      </c>
    </row>
    <row r="29" spans="1:12" ht="15.75" customHeight="1">
      <c r="A29" s="27" t="s">
        <v>444</v>
      </c>
      <c r="B29" s="25" t="s">
        <v>445</v>
      </c>
      <c r="C29" s="27" t="s">
        <v>446</v>
      </c>
      <c r="D29" s="204">
        <v>1</v>
      </c>
      <c r="E29" s="207">
        <v>0</v>
      </c>
      <c r="F29" s="27" t="s">
        <v>447</v>
      </c>
      <c r="G29" s="27" t="s">
        <v>448</v>
      </c>
      <c r="H29" s="27" t="s">
        <v>156</v>
      </c>
      <c r="I29" s="206">
        <v>7.05</v>
      </c>
      <c r="J29" s="206">
        <f t="shared" si="2"/>
        <v>7.05</v>
      </c>
      <c r="K29" s="27" t="s">
        <v>449</v>
      </c>
      <c r="L29" s="29" t="str">
        <f>HYPERLINK("https://www.mcmaster.com/8982k14","McMaster")</f>
        <v>McMaster</v>
      </c>
    </row>
    <row r="30" spans="1:12" ht="15.75" customHeight="1">
      <c r="A30" s="27" t="s">
        <v>450</v>
      </c>
      <c r="B30" s="25" t="s">
        <v>451</v>
      </c>
      <c r="C30" s="27" t="s">
        <v>452</v>
      </c>
      <c r="D30" s="204">
        <v>1</v>
      </c>
      <c r="E30" s="207">
        <v>1</v>
      </c>
      <c r="F30" s="27" t="s">
        <v>453</v>
      </c>
      <c r="G30" s="27" t="s">
        <v>454</v>
      </c>
      <c r="H30" s="27" t="s">
        <v>156</v>
      </c>
      <c r="I30" s="206">
        <v>81.42</v>
      </c>
      <c r="J30" s="206">
        <f t="shared" si="2"/>
        <v>81.42</v>
      </c>
      <c r="K30" s="27" t="s">
        <v>449</v>
      </c>
      <c r="L30" s="29" t="str">
        <f>HYPERLINK("https://www.amazon.com/SFU1605-Ballscrew-L1050mm-Housing-Machine/dp/B07QW63VW5/ref=sr_1_6?keywords=RM1605+1050&amp;qid=1576763779&amp;s=industrial&amp;sr=1-6","Amazon")</f>
        <v>Amazon</v>
      </c>
    </row>
    <row r="31" spans="1:12" ht="15.75" customHeight="1">
      <c r="A31" s="27" t="s">
        <v>455</v>
      </c>
      <c r="B31" s="25" t="s">
        <v>456</v>
      </c>
      <c r="C31" s="27" t="s">
        <v>457</v>
      </c>
      <c r="D31" s="204">
        <v>1</v>
      </c>
      <c r="E31" s="207">
        <v>4</v>
      </c>
      <c r="F31" s="27" t="s">
        <v>458</v>
      </c>
      <c r="G31" s="27" t="s">
        <v>37</v>
      </c>
      <c r="H31" s="27" t="s">
        <v>156</v>
      </c>
      <c r="I31" s="206">
        <v>109.43</v>
      </c>
      <c r="J31" s="206">
        <f t="shared" si="2"/>
        <v>109.43</v>
      </c>
      <c r="K31" s="27" t="s">
        <v>449</v>
      </c>
      <c r="L31" s="29" t="str">
        <f>HYPERLINK("https://www.amazon.com/gp/product/B07DCV98HL/ref=ox_sc_act_title_1?smid=A2PUPCXWYUD751&amp;psc=1","Amazon")</f>
        <v>Amazon</v>
      </c>
    </row>
    <row r="32" spans="1:12" ht="15.75" customHeight="1">
      <c r="A32" s="27" t="s">
        <v>342</v>
      </c>
      <c r="B32" s="25" t="s">
        <v>343</v>
      </c>
      <c r="C32" s="27" t="s">
        <v>459</v>
      </c>
      <c r="D32" s="204">
        <v>1</v>
      </c>
      <c r="E32" s="205"/>
      <c r="F32" s="27" t="s">
        <v>460</v>
      </c>
      <c r="G32" s="27" t="s">
        <v>332</v>
      </c>
      <c r="H32" s="27" t="s">
        <v>156</v>
      </c>
      <c r="I32" s="206">
        <v>30.12</v>
      </c>
      <c r="J32" s="206">
        <f t="shared" si="2"/>
        <v>30.12</v>
      </c>
      <c r="K32" s="27" t="s">
        <v>461</v>
      </c>
      <c r="L32" s="29" t="str">
        <f>HYPERLINK("https://8020.net/45-4545.html","80/20")</f>
        <v>80/20</v>
      </c>
    </row>
    <row r="33" spans="1:12" ht="15.75" customHeight="1">
      <c r="A33" s="27" t="s">
        <v>440</v>
      </c>
      <c r="B33" s="25" t="s">
        <v>441</v>
      </c>
      <c r="C33" s="27" t="s">
        <v>442</v>
      </c>
      <c r="D33" s="204">
        <v>1</v>
      </c>
      <c r="E33" s="205"/>
      <c r="F33" s="27" t="s">
        <v>443</v>
      </c>
      <c r="G33" s="27" t="s">
        <v>37</v>
      </c>
      <c r="H33" s="27" t="s">
        <v>156</v>
      </c>
      <c r="I33" s="206">
        <v>10.29</v>
      </c>
      <c r="J33" s="206">
        <f t="shared" si="2"/>
        <v>10.29</v>
      </c>
      <c r="K33" s="27" t="s">
        <v>146</v>
      </c>
      <c r="L33" s="29" t="str">
        <f>HYPERLINK("https://www.amazon.com/Sydien-Coupling-Aluminum-Flexible-Connector/dp/B07H9WJG42/ref=sr_1_1?keywords=flexible+coupler+10mm+to+8mm&amp;qid=1580787149&amp;sr=8-1","Amazon")</f>
        <v>Amazon</v>
      </c>
    </row>
    <row r="34" spans="1:12" ht="15.75" customHeight="1">
      <c r="A34" s="27" t="s">
        <v>462</v>
      </c>
      <c r="B34" s="25">
        <v>11103332</v>
      </c>
      <c r="C34" s="27" t="s">
        <v>463</v>
      </c>
      <c r="D34" s="204">
        <v>8</v>
      </c>
      <c r="E34" s="205"/>
      <c r="F34" s="27" t="s">
        <v>36</v>
      </c>
      <c r="G34" s="27" t="s">
        <v>92</v>
      </c>
      <c r="H34" s="27" t="s">
        <v>156</v>
      </c>
      <c r="I34" s="206">
        <v>0.15440000000000001</v>
      </c>
      <c r="J34" s="206">
        <f t="shared" si="2"/>
        <v>1.2352000000000001</v>
      </c>
      <c r="K34" s="27" t="s">
        <v>146</v>
      </c>
      <c r="L34" s="29" t="str">
        <f>HYPERLINK("https://www.fastenal.com/products/details/11103332","Fastenal")</f>
        <v>Fastenal</v>
      </c>
    </row>
    <row r="35" spans="1:12" ht="15.75" customHeight="1">
      <c r="A35" s="27" t="s">
        <v>464</v>
      </c>
      <c r="B35" s="25">
        <v>11103333</v>
      </c>
      <c r="C35" s="27" t="s">
        <v>465</v>
      </c>
      <c r="D35" s="204">
        <v>8</v>
      </c>
      <c r="E35" s="205"/>
      <c r="F35" s="27" t="s">
        <v>36</v>
      </c>
      <c r="G35" s="27" t="s">
        <v>92</v>
      </c>
      <c r="H35" s="27" t="s">
        <v>156</v>
      </c>
      <c r="I35" s="206">
        <v>0.1666</v>
      </c>
      <c r="J35" s="206">
        <f t="shared" si="2"/>
        <v>1.3328</v>
      </c>
      <c r="K35" s="27" t="s">
        <v>146</v>
      </c>
      <c r="L35" s="29" t="str">
        <f>HYPERLINK("https://www.fastenal.com/products/details/11103333","Fastenal")</f>
        <v>Fastenal</v>
      </c>
    </row>
    <row r="36" spans="1:12" ht="15.75" customHeight="1">
      <c r="A36" s="27" t="s">
        <v>434</v>
      </c>
      <c r="B36" s="25">
        <v>11511018</v>
      </c>
      <c r="C36" s="27" t="s">
        <v>466</v>
      </c>
      <c r="D36" s="204">
        <v>22</v>
      </c>
      <c r="E36" s="205"/>
      <c r="F36" s="27" t="s">
        <v>36</v>
      </c>
      <c r="G36" s="27" t="s">
        <v>92</v>
      </c>
      <c r="H36" s="27" t="s">
        <v>156</v>
      </c>
      <c r="I36" s="206">
        <v>9.2899999999999996E-2</v>
      </c>
      <c r="J36" s="206">
        <f t="shared" si="2"/>
        <v>2.0438000000000001</v>
      </c>
      <c r="K36" s="27" t="s">
        <v>146</v>
      </c>
      <c r="L36" s="29" t="str">
        <f>HYPERLINK("https://www.fastenal.com/products/details/11511018","Fastenal")</f>
        <v>Fastenal</v>
      </c>
    </row>
    <row r="37" spans="1:12" ht="15.75" customHeight="1">
      <c r="A37" s="27" t="s">
        <v>438</v>
      </c>
      <c r="B37" s="211" t="s">
        <v>101</v>
      </c>
      <c r="C37" s="27" t="s">
        <v>467</v>
      </c>
      <c r="D37" s="204">
        <v>16</v>
      </c>
      <c r="E37" s="205"/>
      <c r="F37" s="27" t="s">
        <v>36</v>
      </c>
      <c r="G37" s="27" t="s">
        <v>92</v>
      </c>
      <c r="H37" s="27" t="s">
        <v>156</v>
      </c>
      <c r="I37" s="206">
        <v>0.29199999999999998</v>
      </c>
      <c r="J37" s="206">
        <f t="shared" si="2"/>
        <v>4.6719999999999997</v>
      </c>
      <c r="K37" s="27" t="s">
        <v>146</v>
      </c>
      <c r="L37" s="29" t="str">
        <f>HYPERLINK("https://www.fastenal.com/products/details/0154345","Fastenal")</f>
        <v>Fastenal</v>
      </c>
    </row>
    <row r="38" spans="1:12" ht="15.75" customHeight="1">
      <c r="A38" s="27" t="s">
        <v>468</v>
      </c>
      <c r="B38" s="25">
        <v>1139909</v>
      </c>
      <c r="C38" s="27" t="s">
        <v>469</v>
      </c>
      <c r="D38" s="204">
        <v>1</v>
      </c>
      <c r="E38" s="205"/>
      <c r="F38" s="27" t="s">
        <v>470</v>
      </c>
      <c r="G38" s="27" t="s">
        <v>92</v>
      </c>
      <c r="H38" s="27" t="s">
        <v>156</v>
      </c>
      <c r="I38" s="206">
        <v>11.77</v>
      </c>
      <c r="J38" s="206">
        <f t="shared" si="2"/>
        <v>11.77</v>
      </c>
      <c r="K38" s="27" t="s">
        <v>146</v>
      </c>
      <c r="L38" s="29" t="str">
        <f>HYPERLINK("https://www.fastenal.com/products/details/1139909","Fastenal")</f>
        <v>Fastenal</v>
      </c>
    </row>
    <row r="39" spans="1:12" ht="15.75" customHeight="1">
      <c r="A39" s="27" t="s">
        <v>471</v>
      </c>
      <c r="B39" s="25">
        <v>39911</v>
      </c>
      <c r="C39" s="27" t="s">
        <v>472</v>
      </c>
      <c r="D39" s="204">
        <v>4</v>
      </c>
      <c r="E39" s="205"/>
      <c r="F39" s="27" t="s">
        <v>36</v>
      </c>
      <c r="G39" s="27" t="s">
        <v>92</v>
      </c>
      <c r="H39" s="27" t="s">
        <v>156</v>
      </c>
      <c r="I39" s="206">
        <v>0.15029999999999999</v>
      </c>
      <c r="J39" s="206">
        <f t="shared" si="2"/>
        <v>0.60119999999999996</v>
      </c>
      <c r="K39" s="27" t="s">
        <v>146</v>
      </c>
      <c r="L39" s="29" t="str">
        <f>HYPERLINK("https://www.fastenal.com/products/details/39911","Fastenal")</f>
        <v>Fastenal</v>
      </c>
    </row>
    <row r="40" spans="1:12" ht="15.75" customHeight="1">
      <c r="A40" s="27" t="s">
        <v>473</v>
      </c>
      <c r="B40" s="25">
        <v>40878</v>
      </c>
      <c r="C40" s="27" t="s">
        <v>474</v>
      </c>
      <c r="D40" s="204">
        <v>8</v>
      </c>
      <c r="E40" s="205"/>
      <c r="F40" s="27" t="s">
        <v>36</v>
      </c>
      <c r="G40" s="27" t="s">
        <v>92</v>
      </c>
      <c r="H40" s="27" t="s">
        <v>156</v>
      </c>
      <c r="I40" s="206">
        <v>0.23530000000000001</v>
      </c>
      <c r="J40" s="206">
        <f t="shared" si="2"/>
        <v>1.8824000000000001</v>
      </c>
      <c r="K40" s="27" t="s">
        <v>146</v>
      </c>
      <c r="L40" s="29" t="str">
        <f>HYPERLINK("https://www.fastenal.com/products/details/40878","Fastenal")</f>
        <v>Fastenal</v>
      </c>
    </row>
    <row r="41" spans="1:12" ht="15.75" customHeight="1">
      <c r="A41" s="27" t="s">
        <v>475</v>
      </c>
      <c r="B41" s="25">
        <v>40939</v>
      </c>
      <c r="C41" s="27" t="s">
        <v>476</v>
      </c>
      <c r="D41" s="204">
        <v>8</v>
      </c>
      <c r="E41" s="205"/>
      <c r="F41" s="27" t="s">
        <v>36</v>
      </c>
      <c r="G41" s="27" t="s">
        <v>92</v>
      </c>
      <c r="H41" s="27" t="s">
        <v>156</v>
      </c>
      <c r="I41" s="206">
        <v>6.4399999999999999E-2</v>
      </c>
      <c r="J41" s="206">
        <f t="shared" si="2"/>
        <v>0.51519999999999999</v>
      </c>
      <c r="K41" s="27" t="s">
        <v>146</v>
      </c>
      <c r="L41" s="29" t="str">
        <f>HYPERLINK("https://www.fastenal.com/products/details/40939","Fastenal")</f>
        <v>Fastenal</v>
      </c>
    </row>
    <row r="42" spans="1:12" ht="15.75" customHeight="1">
      <c r="A42" s="27" t="s">
        <v>477</v>
      </c>
      <c r="B42" s="25">
        <v>39547</v>
      </c>
      <c r="C42" s="27" t="s">
        <v>478</v>
      </c>
      <c r="D42" s="204">
        <v>8</v>
      </c>
      <c r="E42" s="205"/>
      <c r="F42" s="27" t="s">
        <v>36</v>
      </c>
      <c r="G42" s="27" t="s">
        <v>92</v>
      </c>
      <c r="H42" s="27" t="s">
        <v>156</v>
      </c>
      <c r="I42" s="206">
        <v>0.20399999999999999</v>
      </c>
      <c r="J42" s="206">
        <f t="shared" si="2"/>
        <v>1.6319999999999999</v>
      </c>
      <c r="K42" s="27" t="s">
        <v>146</v>
      </c>
      <c r="L42" s="29" t="str">
        <f>HYPERLINK("https://www.fastenal.com/products/details/39547","Fastenal")</f>
        <v>Fastenal</v>
      </c>
    </row>
    <row r="43" spans="1:12" ht="15.75" customHeight="1">
      <c r="A43" s="27" t="s">
        <v>479</v>
      </c>
      <c r="B43" s="25">
        <v>11103331</v>
      </c>
      <c r="C43" s="27" t="s">
        <v>480</v>
      </c>
      <c r="D43" s="204">
        <v>6</v>
      </c>
      <c r="E43" s="205"/>
      <c r="F43" s="27" t="s">
        <v>36</v>
      </c>
      <c r="G43" s="27" t="s">
        <v>92</v>
      </c>
      <c r="H43" s="27" t="s">
        <v>156</v>
      </c>
      <c r="I43" s="206">
        <v>0.29599999999999999</v>
      </c>
      <c r="J43" s="206">
        <f t="shared" si="2"/>
        <v>1.7759999999999998</v>
      </c>
      <c r="K43" s="27" t="s">
        <v>146</v>
      </c>
      <c r="L43" s="29" t="str">
        <f>HYPERLINK("https://www.fastenal.com/products/details/11103331","Fastenal")</f>
        <v>Fastenal</v>
      </c>
    </row>
    <row r="44" spans="1:12" ht="15.75" customHeight="1">
      <c r="A44" s="27" t="s">
        <v>481</v>
      </c>
      <c r="B44" s="25">
        <v>40881</v>
      </c>
      <c r="C44" s="27" t="s">
        <v>482</v>
      </c>
      <c r="D44" s="204">
        <v>16</v>
      </c>
      <c r="E44" s="205"/>
      <c r="F44" s="27" t="s">
        <v>36</v>
      </c>
      <c r="G44" s="27" t="s">
        <v>92</v>
      </c>
      <c r="H44" s="27" t="s">
        <v>156</v>
      </c>
      <c r="I44" s="206">
        <v>0.27300000000000002</v>
      </c>
      <c r="J44" s="206">
        <f t="shared" si="2"/>
        <v>4.3680000000000003</v>
      </c>
      <c r="K44" s="27" t="s">
        <v>146</v>
      </c>
      <c r="L44" s="29" t="str">
        <f>HYPERLINK("https://www.fastenal.com/products/details/40881","Fastenal")</f>
        <v>Fastenal</v>
      </c>
    </row>
    <row r="45" spans="1:12" ht="15.75" customHeight="1">
      <c r="A45" s="27" t="s">
        <v>450</v>
      </c>
      <c r="B45" s="25" t="s">
        <v>451</v>
      </c>
      <c r="C45" s="27" t="s">
        <v>452</v>
      </c>
      <c r="D45" s="204">
        <v>2</v>
      </c>
      <c r="E45" s="205"/>
      <c r="F45" s="27" t="s">
        <v>453</v>
      </c>
      <c r="G45" s="27" t="s">
        <v>483</v>
      </c>
      <c r="H45" s="27" t="s">
        <v>156</v>
      </c>
      <c r="I45" s="206">
        <v>81.42</v>
      </c>
      <c r="J45" s="206">
        <f t="shared" si="2"/>
        <v>162.84</v>
      </c>
      <c r="K45" s="27" t="s">
        <v>449</v>
      </c>
      <c r="L45" s="29" t="str">
        <f>HYPERLINK("https://www.amazon.com/SFU1605-Ballscrew-L1050mm-Housing-Machine/dp/B07QW63VW5/ref=sr_1_6?keywords=RM1605+1050&amp;qid=1576763779&amp;s=industrial&amp;sr=1-6","Amazon")</f>
        <v>Amazon</v>
      </c>
    </row>
    <row r="46" spans="1:12" ht="15.75" customHeight="1">
      <c r="A46" s="27" t="s">
        <v>455</v>
      </c>
      <c r="B46" s="25" t="s">
        <v>456</v>
      </c>
      <c r="C46" s="27" t="s">
        <v>457</v>
      </c>
      <c r="D46" s="204">
        <v>1</v>
      </c>
      <c r="E46" s="205"/>
      <c r="F46" s="27" t="s">
        <v>458</v>
      </c>
      <c r="G46" s="27" t="s">
        <v>37</v>
      </c>
      <c r="H46" s="27" t="s">
        <v>156</v>
      </c>
      <c r="I46" s="206">
        <v>109.43</v>
      </c>
      <c r="J46" s="206">
        <f t="shared" si="2"/>
        <v>109.43</v>
      </c>
      <c r="K46" s="27" t="s">
        <v>449</v>
      </c>
      <c r="L46" s="29" t="str">
        <f>HYPERLINK("https://www.amazon.com/gp/product/B07DCV98HL/ref=ox_sc_act_title_1?smid=A2PUPCXWYUD751&amp;psc=1","Amazon")</f>
        <v>Amazon</v>
      </c>
    </row>
    <row r="47" spans="1:12" ht="15.75" customHeight="1">
      <c r="A47" s="27" t="s">
        <v>484</v>
      </c>
      <c r="B47" s="25" t="s">
        <v>67</v>
      </c>
      <c r="C47" s="27" t="s">
        <v>485</v>
      </c>
      <c r="D47" s="204">
        <v>3</v>
      </c>
      <c r="E47" s="207">
        <v>3</v>
      </c>
      <c r="F47" s="27" t="s">
        <v>36</v>
      </c>
      <c r="G47" s="27" t="s">
        <v>37</v>
      </c>
      <c r="H47" s="27"/>
      <c r="I47" s="206">
        <v>13.99</v>
      </c>
      <c r="J47" s="206">
        <f>I47*D47</f>
        <v>41.97</v>
      </c>
      <c r="K47" s="27" t="s">
        <v>449</v>
      </c>
      <c r="L47" s="29" t="str">
        <f>HYPERLINK("https://www.amazon.com/STEPPERONLINE-Stepper-Bipolar-Connector-compatible/dp/B00PNEQKC0/ref=sr_1_2?keywords=stepperonline+nema+17+2.0A&amp;qid=1582144288&amp;sr=8-2","Amazon")</f>
        <v>Amazon</v>
      </c>
    </row>
    <row r="48" spans="1:12" ht="15.75" customHeight="1">
      <c r="A48" s="27" t="s">
        <v>486</v>
      </c>
      <c r="B48" s="25" t="s">
        <v>487</v>
      </c>
      <c r="C48" s="27" t="s">
        <v>488</v>
      </c>
      <c r="D48" s="204">
        <v>1</v>
      </c>
      <c r="E48" s="207">
        <v>1</v>
      </c>
      <c r="F48" s="27" t="s">
        <v>36</v>
      </c>
      <c r="G48" s="27" t="s">
        <v>448</v>
      </c>
      <c r="H48" s="27" t="s">
        <v>156</v>
      </c>
      <c r="I48" s="206">
        <v>34.380000000000003</v>
      </c>
      <c r="J48" s="206">
        <f t="shared" ref="J48:J63" si="4">D48*I48</f>
        <v>34.380000000000003</v>
      </c>
      <c r="K48" s="27" t="s">
        <v>489</v>
      </c>
      <c r="L48" s="29" t="str">
        <f>HYPERLINK("https://www.mcmaster.com/6741k43","McMaster ")</f>
        <v xml:space="preserve">McMaster </v>
      </c>
    </row>
    <row r="49" spans="1:12" ht="15.75" customHeight="1">
      <c r="A49" s="27" t="s">
        <v>444</v>
      </c>
      <c r="B49" s="25" t="s">
        <v>445</v>
      </c>
      <c r="C49" s="27" t="s">
        <v>490</v>
      </c>
      <c r="D49" s="204">
        <v>1</v>
      </c>
      <c r="E49" s="207">
        <v>1</v>
      </c>
      <c r="F49" s="27" t="s">
        <v>491</v>
      </c>
      <c r="G49" s="27" t="s">
        <v>448</v>
      </c>
      <c r="H49" s="27" t="s">
        <v>156</v>
      </c>
      <c r="I49" s="206">
        <v>13.68</v>
      </c>
      <c r="J49" s="206">
        <f t="shared" si="4"/>
        <v>13.68</v>
      </c>
      <c r="K49" s="27" t="s">
        <v>461</v>
      </c>
      <c r="L49" s="29" t="str">
        <f>HYPERLINK("https://www.mcmaster.com/8982k14-8982K142","McMaster")</f>
        <v>McMaster</v>
      </c>
    </row>
    <row r="50" spans="1:12" ht="15.75" customHeight="1">
      <c r="A50" s="27" t="s">
        <v>342</v>
      </c>
      <c r="B50" s="25" t="s">
        <v>343</v>
      </c>
      <c r="C50" s="27" t="s">
        <v>459</v>
      </c>
      <c r="D50" s="204">
        <v>2</v>
      </c>
      <c r="E50" s="205"/>
      <c r="F50" s="27" t="s">
        <v>460</v>
      </c>
      <c r="G50" s="27" t="s">
        <v>332</v>
      </c>
      <c r="H50" s="27" t="s">
        <v>156</v>
      </c>
      <c r="I50" s="206">
        <v>30.12</v>
      </c>
      <c r="J50" s="206">
        <f t="shared" si="4"/>
        <v>60.24</v>
      </c>
      <c r="K50" s="27" t="s">
        <v>461</v>
      </c>
      <c r="L50" s="29" t="str">
        <f>HYPERLINK("https://8020.net/45-4545.html","80/20")</f>
        <v>80/20</v>
      </c>
    </row>
    <row r="51" spans="1:12" ht="15.75" customHeight="1">
      <c r="A51" s="27" t="s">
        <v>492</v>
      </c>
      <c r="B51" s="25" t="s">
        <v>493</v>
      </c>
      <c r="C51" s="27" t="s">
        <v>494</v>
      </c>
      <c r="D51" s="204">
        <v>1</v>
      </c>
      <c r="E51" s="205"/>
      <c r="F51" s="27" t="s">
        <v>495</v>
      </c>
      <c r="G51" s="27" t="s">
        <v>448</v>
      </c>
      <c r="H51" s="27" t="s">
        <v>156</v>
      </c>
      <c r="I51" s="206">
        <v>8.27</v>
      </c>
      <c r="J51" s="206">
        <f t="shared" si="4"/>
        <v>8.27</v>
      </c>
      <c r="K51" s="27" t="s">
        <v>461</v>
      </c>
      <c r="L51" s="29" t="str">
        <f>HYPERLINK("https://www.mcmaster.com/88895k106-88895K86","McMaster")</f>
        <v>McMaster</v>
      </c>
    </row>
    <row r="52" spans="1:12" ht="15.75" customHeight="1">
      <c r="A52" s="212" t="s">
        <v>496</v>
      </c>
      <c r="B52" s="25">
        <v>11103334</v>
      </c>
      <c r="C52" s="27" t="s">
        <v>465</v>
      </c>
      <c r="D52" s="204">
        <v>16</v>
      </c>
      <c r="E52" s="205"/>
      <c r="F52" s="27" t="s">
        <v>36</v>
      </c>
      <c r="G52" s="27" t="s">
        <v>92</v>
      </c>
      <c r="H52" s="27" t="s">
        <v>156</v>
      </c>
      <c r="I52" s="206">
        <v>0.1862</v>
      </c>
      <c r="J52" s="206">
        <f t="shared" si="4"/>
        <v>2.9792000000000001</v>
      </c>
      <c r="K52" s="27" t="s">
        <v>146</v>
      </c>
      <c r="L52" s="209" t="str">
        <f>HYPERLINK("https://www.fastenal.com/product;jsessionid=JQTYy2rP2fEIF9K5bi33SI7Q.443d7b2e-1555-3602-a586-c0d73327934b?query=11103334&amp;fsi=1","Fastenal")</f>
        <v>Fastenal</v>
      </c>
    </row>
    <row r="53" spans="1:12" ht="15.75" customHeight="1">
      <c r="A53" s="212" t="s">
        <v>464</v>
      </c>
      <c r="B53" s="25">
        <v>11103333</v>
      </c>
      <c r="C53" s="27" t="s">
        <v>463</v>
      </c>
      <c r="D53" s="204">
        <v>16</v>
      </c>
      <c r="E53" s="205"/>
      <c r="F53" s="27" t="s">
        <v>36</v>
      </c>
      <c r="G53" s="27" t="s">
        <v>92</v>
      </c>
      <c r="H53" s="27" t="s">
        <v>156</v>
      </c>
      <c r="I53" s="206">
        <v>0.1666</v>
      </c>
      <c r="J53" s="206">
        <f t="shared" si="4"/>
        <v>2.6656</v>
      </c>
      <c r="K53" s="27" t="s">
        <v>146</v>
      </c>
      <c r="L53" s="209" t="str">
        <f>HYPERLINK("https://www.fastenal.com/products/details/11103333","Fastenal")</f>
        <v>Fastenal</v>
      </c>
    </row>
    <row r="54" spans="1:12" ht="15.75" customHeight="1">
      <c r="A54" s="212" t="s">
        <v>434</v>
      </c>
      <c r="B54" s="25">
        <v>11511018</v>
      </c>
      <c r="C54" s="27" t="s">
        <v>466</v>
      </c>
      <c r="D54" s="204">
        <f>2+32</f>
        <v>34</v>
      </c>
      <c r="E54" s="205"/>
      <c r="F54" s="27" t="s">
        <v>36</v>
      </c>
      <c r="G54" s="27" t="s">
        <v>92</v>
      </c>
      <c r="H54" s="27" t="s">
        <v>156</v>
      </c>
      <c r="I54" s="206">
        <v>9.2899999999999996E-2</v>
      </c>
      <c r="J54" s="206">
        <f t="shared" si="4"/>
        <v>3.1585999999999999</v>
      </c>
      <c r="K54" s="27" t="s">
        <v>146</v>
      </c>
      <c r="L54" s="209" t="str">
        <f>HYPERLINK("https://www.fastenal.com/products/details/11511018","Fastenal")</f>
        <v>Fastenal</v>
      </c>
    </row>
    <row r="55" spans="1:12" ht="15.75" customHeight="1">
      <c r="A55" s="212" t="s">
        <v>438</v>
      </c>
      <c r="B55" s="211" t="s">
        <v>101</v>
      </c>
      <c r="C55" s="27" t="s">
        <v>497</v>
      </c>
      <c r="D55" s="204">
        <v>36</v>
      </c>
      <c r="E55" s="205"/>
      <c r="F55" s="27" t="s">
        <v>36</v>
      </c>
      <c r="G55" s="27" t="s">
        <v>92</v>
      </c>
      <c r="H55" s="27" t="s">
        <v>156</v>
      </c>
      <c r="I55" s="206">
        <v>0.29199999999999998</v>
      </c>
      <c r="J55" s="206">
        <f t="shared" si="4"/>
        <v>10.511999999999999</v>
      </c>
      <c r="K55" s="27" t="s">
        <v>146</v>
      </c>
      <c r="L55" s="209" t="str">
        <f>HYPERLINK("https://www.fastenal.com/products/details/0154345","Fastenal")</f>
        <v>Fastenal</v>
      </c>
    </row>
    <row r="56" spans="1:12" ht="15.75" customHeight="1">
      <c r="A56" s="212" t="s">
        <v>477</v>
      </c>
      <c r="B56" s="25">
        <v>39547</v>
      </c>
      <c r="C56" s="27" t="s">
        <v>498</v>
      </c>
      <c r="D56" s="204">
        <v>40</v>
      </c>
      <c r="E56" s="205"/>
      <c r="F56" s="27" t="s">
        <v>36</v>
      </c>
      <c r="G56" s="27" t="s">
        <v>92</v>
      </c>
      <c r="H56" s="27" t="s">
        <v>156</v>
      </c>
      <c r="I56" s="206">
        <v>0.20399999999999999</v>
      </c>
      <c r="J56" s="206">
        <f t="shared" si="4"/>
        <v>8.16</v>
      </c>
      <c r="K56" s="27" t="s">
        <v>146</v>
      </c>
      <c r="L56" s="209" t="str">
        <f>HYPERLINK("https://www.fastenal.com/products/details/39547","Fastenal")</f>
        <v>Fastenal</v>
      </c>
    </row>
    <row r="57" spans="1:12" ht="15.75" customHeight="1">
      <c r="A57" s="212" t="s">
        <v>436</v>
      </c>
      <c r="B57" s="25">
        <v>40219</v>
      </c>
      <c r="C57" s="27" t="s">
        <v>499</v>
      </c>
      <c r="D57" s="204">
        <v>64</v>
      </c>
      <c r="E57" s="205"/>
      <c r="F57" s="27" t="s">
        <v>36</v>
      </c>
      <c r="G57" s="27" t="s">
        <v>92</v>
      </c>
      <c r="H57" s="27" t="s">
        <v>156</v>
      </c>
      <c r="I57" s="206">
        <v>2.29E-2</v>
      </c>
      <c r="J57" s="206">
        <f t="shared" si="4"/>
        <v>1.4656</v>
      </c>
      <c r="K57" s="27" t="s">
        <v>146</v>
      </c>
      <c r="L57" s="209" t="str">
        <f>HYPERLINK("https://www.fastenal.com/products/details/40219","Fastenal")</f>
        <v>Fastenal</v>
      </c>
    </row>
    <row r="58" spans="1:12" ht="15.75" customHeight="1">
      <c r="A58" s="212" t="s">
        <v>468</v>
      </c>
      <c r="B58" s="25">
        <v>39909</v>
      </c>
      <c r="C58" s="27" t="s">
        <v>469</v>
      </c>
      <c r="D58" s="204">
        <v>40</v>
      </c>
      <c r="E58" s="205"/>
      <c r="F58" s="27" t="s">
        <v>36</v>
      </c>
      <c r="G58" s="27" t="s">
        <v>92</v>
      </c>
      <c r="H58" s="27" t="s">
        <v>156</v>
      </c>
      <c r="I58" s="206">
        <v>0.2366</v>
      </c>
      <c r="J58" s="206">
        <f t="shared" si="4"/>
        <v>9.4640000000000004</v>
      </c>
      <c r="K58" s="27" t="s">
        <v>146</v>
      </c>
      <c r="L58" s="209" t="str">
        <f>HYPERLINK("https://www.fastenal.com/products/details/39909","Fastenal")</f>
        <v>Fastenal</v>
      </c>
    </row>
    <row r="59" spans="1:12" ht="15.75" customHeight="1">
      <c r="A59" s="212" t="s">
        <v>500</v>
      </c>
      <c r="B59" s="25">
        <v>1139913</v>
      </c>
      <c r="C59" s="27" t="s">
        <v>501</v>
      </c>
      <c r="D59" s="204">
        <v>2</v>
      </c>
      <c r="E59" s="205"/>
      <c r="F59" s="27" t="s">
        <v>470</v>
      </c>
      <c r="G59" s="27" t="s">
        <v>92</v>
      </c>
      <c r="H59" s="27" t="s">
        <v>156</v>
      </c>
      <c r="I59" s="206">
        <v>10.154999999999999</v>
      </c>
      <c r="J59" s="206">
        <f t="shared" si="4"/>
        <v>20.309999999999999</v>
      </c>
      <c r="K59" s="27" t="s">
        <v>146</v>
      </c>
      <c r="L59" s="209" t="str">
        <f>HYPERLINK("https://www.fastenal.com/products/details/1139913","Fastenal")</f>
        <v>Fastenal</v>
      </c>
    </row>
    <row r="60" spans="1:12" ht="15.75" customHeight="1">
      <c r="A60" s="212" t="s">
        <v>500</v>
      </c>
      <c r="B60" s="25">
        <v>39913</v>
      </c>
      <c r="C60" s="27" t="s">
        <v>501</v>
      </c>
      <c r="D60" s="204">
        <v>15</v>
      </c>
      <c r="E60" s="205"/>
      <c r="F60" s="27" t="s">
        <v>36</v>
      </c>
      <c r="G60" s="27" t="s">
        <v>92</v>
      </c>
      <c r="H60" s="27" t="s">
        <v>156</v>
      </c>
      <c r="I60" s="206">
        <v>0.21590000000000001</v>
      </c>
      <c r="J60" s="206">
        <f t="shared" si="4"/>
        <v>3.2385000000000002</v>
      </c>
      <c r="K60" s="27" t="s">
        <v>146</v>
      </c>
      <c r="L60" s="29" t="str">
        <f>HYPERLINK("https://www.fastenal.com/product?query=39913&amp;fsi=1","Fastenal")</f>
        <v>Fastenal</v>
      </c>
    </row>
    <row r="61" spans="1:12" ht="15.75" customHeight="1">
      <c r="A61" s="212" t="s">
        <v>502</v>
      </c>
      <c r="B61" s="25">
        <v>1140355</v>
      </c>
      <c r="C61" s="27" t="s">
        <v>503</v>
      </c>
      <c r="D61" s="204">
        <v>1</v>
      </c>
      <c r="E61" s="205"/>
      <c r="F61" s="27" t="s">
        <v>504</v>
      </c>
      <c r="G61" s="27" t="s">
        <v>92</v>
      </c>
      <c r="H61" s="27" t="s">
        <v>156</v>
      </c>
      <c r="I61" s="206">
        <v>4.3099999999999996</v>
      </c>
      <c r="J61" s="206">
        <f t="shared" si="4"/>
        <v>4.3099999999999996</v>
      </c>
      <c r="K61" s="27" t="s">
        <v>146</v>
      </c>
      <c r="L61" s="29" t="str">
        <f>HYPERLINK("https://www.fastenal.com/products/details/1140355","Fastenal")</f>
        <v>Fastenal</v>
      </c>
    </row>
    <row r="62" spans="1:12" ht="15.75" customHeight="1">
      <c r="A62" s="212" t="s">
        <v>502</v>
      </c>
      <c r="B62" s="25">
        <v>40355</v>
      </c>
      <c r="C62" s="27" t="s">
        <v>503</v>
      </c>
      <c r="D62" s="204">
        <v>15</v>
      </c>
      <c r="E62" s="205"/>
      <c r="F62" s="27" t="s">
        <v>36</v>
      </c>
      <c r="G62" s="27" t="s">
        <v>92</v>
      </c>
      <c r="H62" s="27" t="s">
        <v>156</v>
      </c>
      <c r="I62" s="206">
        <v>3.6499999999999998E-2</v>
      </c>
      <c r="J62" s="206">
        <f t="shared" si="4"/>
        <v>0.54749999999999999</v>
      </c>
      <c r="K62" s="27" t="s">
        <v>146</v>
      </c>
      <c r="L62" s="29" t="str">
        <f>HYPERLINK("https://www.fastenal.com/products/details/40355","Fastenal")</f>
        <v>Fastenal</v>
      </c>
    </row>
    <row r="63" spans="1:12" ht="15.75" customHeight="1">
      <c r="A63" s="212" t="s">
        <v>479</v>
      </c>
      <c r="B63" s="25">
        <v>11103331</v>
      </c>
      <c r="C63" s="27" t="s">
        <v>505</v>
      </c>
      <c r="D63" s="204">
        <v>2</v>
      </c>
      <c r="E63" s="205"/>
      <c r="F63" s="27" t="s">
        <v>36</v>
      </c>
      <c r="G63" s="27" t="s">
        <v>92</v>
      </c>
      <c r="H63" s="27" t="s">
        <v>156</v>
      </c>
      <c r="I63" s="206">
        <v>0.29599999999999999</v>
      </c>
      <c r="J63" s="206">
        <f t="shared" si="4"/>
        <v>0.59199999999999997</v>
      </c>
      <c r="K63" s="27" t="s">
        <v>146</v>
      </c>
      <c r="L63" s="209" t="str">
        <f>HYPERLINK("https://www.fastenal.com/products/details/11103331","Fastenal")</f>
        <v>Fastenal</v>
      </c>
    </row>
    <row r="64" spans="1:12" ht="15.75" customHeight="1">
      <c r="A64" s="27" t="s">
        <v>506</v>
      </c>
      <c r="B64" s="25" t="s">
        <v>507</v>
      </c>
      <c r="C64" s="27" t="s">
        <v>508</v>
      </c>
      <c r="D64" s="204">
        <v>1</v>
      </c>
      <c r="E64" s="205"/>
      <c r="F64" s="27" t="s">
        <v>509</v>
      </c>
      <c r="G64" s="27" t="s">
        <v>37</v>
      </c>
      <c r="H64" s="27" t="s">
        <v>156</v>
      </c>
      <c r="I64" s="206">
        <v>24.65</v>
      </c>
      <c r="J64" s="206">
        <f t="shared" ref="J64:J65" si="5">I64*D64</f>
        <v>24.65</v>
      </c>
      <c r="K64" s="27" t="s">
        <v>449</v>
      </c>
      <c r="L64" s="29" t="e">
        <f>HYPERLINK("https://www.amazon.com/SBR16UU-Linear-Bearing-Pillow-Router/dp/B073VHFVD4/ref=pd_sbs_328_1/143-2889920-6364505?_encoding=UTF8&amp;pd_rd_i=B073VHFVD4&amp;pd_rd_r=ff46f4cd-456f-42cc-b3ea-151db0c7730a&amp;pd_rd_w=XUMNJ&amp;pd_rd_wg=kmfnL&amp;pf_rd_p=7cd8f929-4345-4bf2-a554-7d75"&amp;"88b3dd5f&amp;pf_rd_r=XG53ZAVXTCKV1F0JPEJ8&amp;psc=1&amp;refRID=XG53ZAVXTCKV1F0JPEJ8","Amazon")</f>
        <v>#VALUE!</v>
      </c>
    </row>
    <row r="65" spans="1:26" ht="15.75" customHeight="1">
      <c r="A65" s="27" t="s">
        <v>510</v>
      </c>
      <c r="B65" s="25" t="s">
        <v>511</v>
      </c>
      <c r="C65" s="27" t="s">
        <v>512</v>
      </c>
      <c r="D65" s="204">
        <v>2</v>
      </c>
      <c r="E65" s="205"/>
      <c r="F65" s="27" t="s">
        <v>453</v>
      </c>
      <c r="G65" s="27" t="s">
        <v>454</v>
      </c>
      <c r="H65" s="27" t="s">
        <v>156</v>
      </c>
      <c r="I65" s="206">
        <v>95.39</v>
      </c>
      <c r="J65" s="206">
        <f t="shared" si="5"/>
        <v>190.78</v>
      </c>
      <c r="K65" s="27" t="s">
        <v>449</v>
      </c>
      <c r="L65" s="29" t="str">
        <f>HYPERLINK("https://www.amazon.com/dp/B07PLXHMFZ/ref=cm_sw_r_cp_api_i_SCb8Db7507PVG?th=1", "Amazon")</f>
        <v>Amazon</v>
      </c>
    </row>
    <row r="66" spans="1:26" ht="15.75" customHeight="1">
      <c r="A66" s="27" t="s">
        <v>513</v>
      </c>
      <c r="B66" s="25" t="s">
        <v>514</v>
      </c>
      <c r="C66" s="27" t="s">
        <v>515</v>
      </c>
      <c r="D66" s="204">
        <v>3</v>
      </c>
      <c r="E66" s="207">
        <v>3</v>
      </c>
      <c r="F66" s="27" t="s">
        <v>36</v>
      </c>
      <c r="G66" s="27" t="s">
        <v>37</v>
      </c>
      <c r="H66" s="27" t="s">
        <v>156</v>
      </c>
      <c r="I66" s="206">
        <v>28.29</v>
      </c>
      <c r="J66" s="206">
        <f t="shared" ref="J66:J67" si="6">D66*I66</f>
        <v>84.87</v>
      </c>
      <c r="K66" s="27" t="s">
        <v>449</v>
      </c>
      <c r="L66" s="29" t="str">
        <f>HYPERLINK("https://www.amazon.com/dp/B07V359RFB/ref=cm_sw_r_cp_tai_AADmEbM06MB3P","Amazon")</f>
        <v>Amazon</v>
      </c>
    </row>
    <row r="67" spans="1:26" ht="15.75" customHeight="1">
      <c r="A67" s="212" t="s">
        <v>516</v>
      </c>
      <c r="B67" s="25" t="s">
        <v>517</v>
      </c>
      <c r="C67" s="27" t="s">
        <v>518</v>
      </c>
      <c r="D67" s="204">
        <v>1</v>
      </c>
      <c r="E67" s="205"/>
      <c r="F67" s="27" t="s">
        <v>519</v>
      </c>
      <c r="G67" s="27" t="s">
        <v>37</v>
      </c>
      <c r="H67" s="27" t="s">
        <v>156</v>
      </c>
      <c r="I67" s="206">
        <v>6.99</v>
      </c>
      <c r="J67" s="206">
        <f t="shared" si="6"/>
        <v>6.99</v>
      </c>
      <c r="K67" s="27" t="s">
        <v>489</v>
      </c>
      <c r="L67" s="209" t="str">
        <f>HYPERLINK("https://www.amazon.com/URBESTAC-Momentary-Hinge-Roller-Switches/dp/B00MFRMFS6","Amazon")</f>
        <v>Amazon</v>
      </c>
    </row>
    <row r="68" spans="1:26" ht="15.75" customHeight="1">
      <c r="A68" s="27" t="s">
        <v>520</v>
      </c>
      <c r="B68" s="25" t="s">
        <v>521</v>
      </c>
      <c r="C68" s="27" t="s">
        <v>522</v>
      </c>
      <c r="D68" s="204">
        <v>1</v>
      </c>
      <c r="E68" s="207">
        <v>1</v>
      </c>
      <c r="F68" s="27" t="s">
        <v>36</v>
      </c>
      <c r="G68" s="27" t="s">
        <v>523</v>
      </c>
      <c r="H68" s="27" t="s">
        <v>151</v>
      </c>
      <c r="I68" s="206">
        <v>8.99</v>
      </c>
      <c r="J68" s="206">
        <v>8.99</v>
      </c>
      <c r="K68" s="27" t="s">
        <v>489</v>
      </c>
      <c r="L68" s="213" t="str">
        <f>HYPERLINK("https://www.amazon.com/Copapa-Polyethylene-Spiral-Computer-6MM-Length21M/dp/B01LYF1GDV/ref=sr_1_4?crid=3GYW1JCXOY41N&amp;keywords=cable%2Bspiral%2Bwrap&amp;qid=1579198644&amp;sprefix=cable%2Bspiral%2B%2Caps%2C152&amp;sr=8-4&amp;th=1","Amazon")</f>
        <v>Amazon</v>
      </c>
    </row>
    <row r="69" spans="1:26" ht="15.75" customHeight="1">
      <c r="A69" s="208" t="s">
        <v>524</v>
      </c>
      <c r="B69" s="25" t="s">
        <v>525</v>
      </c>
      <c r="C69" s="27" t="s">
        <v>526</v>
      </c>
      <c r="D69" s="204">
        <v>1</v>
      </c>
      <c r="E69" s="205"/>
      <c r="F69" s="27" t="s">
        <v>36</v>
      </c>
      <c r="G69" s="27" t="s">
        <v>29</v>
      </c>
      <c r="H69" s="27" t="s">
        <v>151</v>
      </c>
      <c r="I69" s="28">
        <v>5.58</v>
      </c>
      <c r="J69" s="28">
        <f t="shared" ref="J69:J73" si="7">D69*I69</f>
        <v>5.58</v>
      </c>
      <c r="K69" s="27" t="s">
        <v>527</v>
      </c>
      <c r="L69" s="209" t="str">
        <f>HYPERLINK("https://www.lowes.com/pd/Charlotte-Pipe-3-in-x-3-in-dia-PVC-Schedule-40-Hub-Wye-Fitting/3132803","WYE fitting")</f>
        <v>WYE fitting</v>
      </c>
    </row>
    <row r="70" spans="1:26" ht="15.75" customHeight="1">
      <c r="A70" s="27" t="s">
        <v>528</v>
      </c>
      <c r="B70" s="25" t="s">
        <v>529</v>
      </c>
      <c r="C70" s="27" t="s">
        <v>530</v>
      </c>
      <c r="D70" s="204">
        <v>1</v>
      </c>
      <c r="E70" s="205"/>
      <c r="F70" s="27" t="s">
        <v>36</v>
      </c>
      <c r="G70" s="27" t="s">
        <v>29</v>
      </c>
      <c r="H70" s="27" t="s">
        <v>151</v>
      </c>
      <c r="I70" s="28">
        <v>3.28</v>
      </c>
      <c r="J70" s="28">
        <f t="shared" si="7"/>
        <v>3.28</v>
      </c>
      <c r="K70" s="27" t="s">
        <v>527</v>
      </c>
      <c r="L70" s="209" t="str">
        <f>HYPERLINK("https://www.lowes.com/pd/Charlotte-Pipe-1-1-2-in-x-3-in-dia-PVC-Schedule-40-Hub-Adapter-Coupling-Fitting/3132739","3-to-1 coupling")</f>
        <v>3-to-1 coupling</v>
      </c>
    </row>
    <row r="71" spans="1:26" ht="15.75" customHeight="1">
      <c r="A71" s="27" t="s">
        <v>531</v>
      </c>
      <c r="B71" s="25" t="s">
        <v>532</v>
      </c>
      <c r="C71" s="27" t="s">
        <v>533</v>
      </c>
      <c r="D71" s="204">
        <v>1</v>
      </c>
      <c r="E71" s="207">
        <v>1</v>
      </c>
      <c r="F71" s="27" t="s">
        <v>36</v>
      </c>
      <c r="G71" s="27" t="s">
        <v>534</v>
      </c>
      <c r="H71" s="27" t="s">
        <v>151</v>
      </c>
      <c r="I71" s="28">
        <v>169.99</v>
      </c>
      <c r="J71" s="28">
        <f t="shared" si="7"/>
        <v>169.99</v>
      </c>
      <c r="K71" s="27" t="s">
        <v>535</v>
      </c>
      <c r="L71" s="209" t="str">
        <f>HYPERLINK("https://www.matterhackers.com/store/l/duet3d-duet-2-3d-printer-controller-board/sk/M3CWNU4L","Duet2 Wifi")</f>
        <v>Duet2 Wifi</v>
      </c>
    </row>
    <row r="72" spans="1:26" ht="15.75" customHeight="1">
      <c r="A72" s="27" t="s">
        <v>536</v>
      </c>
      <c r="B72" s="25" t="s">
        <v>537</v>
      </c>
      <c r="C72" s="27" t="s">
        <v>538</v>
      </c>
      <c r="D72" s="204">
        <v>1</v>
      </c>
      <c r="E72" s="207">
        <v>1</v>
      </c>
      <c r="F72" s="27" t="s">
        <v>36</v>
      </c>
      <c r="G72" s="27" t="s">
        <v>534</v>
      </c>
      <c r="H72" s="27" t="s">
        <v>151</v>
      </c>
      <c r="I72" s="28">
        <v>92.7</v>
      </c>
      <c r="J72" s="28">
        <f t="shared" si="7"/>
        <v>92.7</v>
      </c>
      <c r="K72" s="27" t="s">
        <v>535</v>
      </c>
      <c r="L72" s="29" t="str">
        <f>HYPERLINK("https://www.duet3d.com/Duex5","Duex5")</f>
        <v>Duex5</v>
      </c>
    </row>
    <row r="73" spans="1:26" ht="15.75" customHeight="1">
      <c r="A73" s="27" t="s">
        <v>436</v>
      </c>
      <c r="B73" s="25">
        <v>11512293</v>
      </c>
      <c r="C73" s="27" t="s">
        <v>499</v>
      </c>
      <c r="D73" s="204">
        <v>32</v>
      </c>
      <c r="E73" s="205"/>
      <c r="F73" s="27" t="s">
        <v>36</v>
      </c>
      <c r="G73" s="27" t="s">
        <v>92</v>
      </c>
      <c r="H73" s="27" t="s">
        <v>151</v>
      </c>
      <c r="I73" s="206">
        <v>5.3900000000000003E-2</v>
      </c>
      <c r="J73" s="206">
        <f t="shared" si="7"/>
        <v>1.7248000000000001</v>
      </c>
      <c r="K73" s="27" t="s">
        <v>449</v>
      </c>
      <c r="L73" s="29" t="str">
        <f>HYPERLINK("https://www.fastenal.com/products/details/11512293","Fastenal")</f>
        <v>Fastenal</v>
      </c>
    </row>
    <row r="74" spans="1:26" ht="15.75" customHeight="1">
      <c r="A74" s="27" t="s">
        <v>539</v>
      </c>
      <c r="B74" s="25" t="s">
        <v>540</v>
      </c>
      <c r="C74" s="27" t="s">
        <v>541</v>
      </c>
      <c r="D74" s="204">
        <v>1</v>
      </c>
      <c r="E74" s="205"/>
      <c r="F74" s="27" t="s">
        <v>491</v>
      </c>
      <c r="G74" s="27" t="s">
        <v>448</v>
      </c>
      <c r="H74" s="27" t="s">
        <v>151</v>
      </c>
      <c r="I74" s="206">
        <v>33.19</v>
      </c>
      <c r="J74" s="206">
        <f>I74*D74</f>
        <v>33.19</v>
      </c>
      <c r="K74" s="27" t="s">
        <v>449</v>
      </c>
      <c r="L74" s="209" t="str">
        <f>HYPERLINK("https://www.mcmaster.com/8982k61-8982K612","McMaster")</f>
        <v>McMaster</v>
      </c>
    </row>
    <row r="75" spans="1:26" ht="15.75" customHeight="1">
      <c r="A75" s="27" t="s">
        <v>46</v>
      </c>
      <c r="B75" s="25" t="s">
        <v>47</v>
      </c>
      <c r="C75" s="27" t="s">
        <v>542</v>
      </c>
      <c r="D75" s="204">
        <v>1</v>
      </c>
      <c r="E75" s="207">
        <v>1</v>
      </c>
      <c r="F75" s="27" t="s">
        <v>36</v>
      </c>
      <c r="G75" s="27" t="s">
        <v>49</v>
      </c>
      <c r="H75" s="27" t="s">
        <v>151</v>
      </c>
      <c r="I75" s="28">
        <v>31.8</v>
      </c>
      <c r="J75" s="28">
        <f t="shared" ref="J75:J77" si="8">D75*I75</f>
        <v>31.8</v>
      </c>
      <c r="K75" s="27" t="s">
        <v>489</v>
      </c>
      <c r="L75" s="29" t="e">
        <f>HYPERLINK("https://www.amazon.com/MEAN-WELL-LRS-350-24-350-4W-Switchable/dp/B013ETVO12/ref=pd_sbs_328_t_0/132-3579539-0047151?_encoding=UTF8&amp;pd_rd_i=B013ETVO12&amp;pd_rd_r=329ef12b-8388-4739-9813-13569610d13c&amp;pd_rd_w=pcvKG&amp;pd_rd_wg=eOivL&amp;pf_rd_p=5cfcfe89-300f-47d2-b1ad-"&amp;"a4e27203a02a&amp;pf_rd_r=KAHC3SB9ABQ6PA2JQD4J&amp;psc=1&amp;refRID=KAHC3SB9ABQ6PA2JQD4J","PSU")</f>
        <v>#VALUE!</v>
      </c>
    </row>
    <row r="76" spans="1:26" ht="15.75" customHeight="1">
      <c r="A76" s="27" t="s">
        <v>543</v>
      </c>
      <c r="B76" s="25" t="s">
        <v>544</v>
      </c>
      <c r="C76" s="27" t="s">
        <v>545</v>
      </c>
      <c r="D76" s="204">
        <v>1</v>
      </c>
      <c r="E76" s="205"/>
      <c r="F76" s="27" t="s">
        <v>36</v>
      </c>
      <c r="G76" s="27" t="s">
        <v>37</v>
      </c>
      <c r="H76" s="27" t="s">
        <v>151</v>
      </c>
      <c r="I76" s="28">
        <v>28.29</v>
      </c>
      <c r="J76" s="28">
        <f t="shared" si="8"/>
        <v>28.29</v>
      </c>
      <c r="K76" s="27" t="s">
        <v>449</v>
      </c>
      <c r="L76" s="29" t="str">
        <f t="shared" ref="L76:L77" si="9">HYPERLINK("https://www.amazon.com/dp/B07V359RFB/ref=cm_sw_r_cp_tai_AADmEbM06MB3P","Amazon")</f>
        <v>Amazon</v>
      </c>
    </row>
    <row r="77" spans="1:26" ht="15.75" customHeight="1">
      <c r="A77" s="208" t="s">
        <v>543</v>
      </c>
      <c r="B77" s="25" t="s">
        <v>544</v>
      </c>
      <c r="C77" s="27" t="s">
        <v>545</v>
      </c>
      <c r="D77" s="204">
        <v>1</v>
      </c>
      <c r="E77" s="205"/>
      <c r="F77" s="27" t="s">
        <v>36</v>
      </c>
      <c r="G77" s="27" t="s">
        <v>37</v>
      </c>
      <c r="H77" s="27" t="s">
        <v>151</v>
      </c>
      <c r="I77" s="206">
        <v>28.29</v>
      </c>
      <c r="J77" s="206">
        <f t="shared" si="8"/>
        <v>28.29</v>
      </c>
      <c r="K77" s="27" t="s">
        <v>449</v>
      </c>
      <c r="L77" s="29" t="str">
        <f t="shared" si="9"/>
        <v>Amazon</v>
      </c>
      <c r="M77" s="214"/>
      <c r="N77" s="214"/>
      <c r="O77" s="214"/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</row>
    <row r="78" spans="1:26" ht="34.5" customHeight="1">
      <c r="A78" s="27" t="s">
        <v>546</v>
      </c>
      <c r="B78" s="25" t="s">
        <v>405</v>
      </c>
      <c r="C78" s="27" t="s">
        <v>547</v>
      </c>
      <c r="D78" s="204">
        <v>1</v>
      </c>
      <c r="E78" s="205"/>
      <c r="F78" s="27" t="s">
        <v>391</v>
      </c>
      <c r="G78" s="27" t="s">
        <v>391</v>
      </c>
      <c r="H78" s="27" t="s">
        <v>156</v>
      </c>
      <c r="I78" s="206">
        <v>122.02</v>
      </c>
      <c r="J78" s="206">
        <f>I78*D78</f>
        <v>122.02</v>
      </c>
      <c r="K78" s="27" t="s">
        <v>548</v>
      </c>
      <c r="L78" s="212" t="s">
        <v>391</v>
      </c>
    </row>
    <row r="79" spans="1:26" ht="15.75" customHeight="1"/>
    <row r="80" spans="1:26" ht="15.75" customHeight="1">
      <c r="G80" s="225" t="s">
        <v>549</v>
      </c>
      <c r="H80" s="226"/>
      <c r="I80" s="226"/>
      <c r="J80" s="215">
        <f>SUM(J22:J78)+SUM(J7:J20)</f>
        <v>1869.2619999999997</v>
      </c>
    </row>
    <row r="81" spans="1:12" ht="15.75" customHeight="1">
      <c r="G81" s="225" t="s">
        <v>550</v>
      </c>
      <c r="H81" s="226"/>
      <c r="I81" s="226"/>
      <c r="J81" s="215">
        <f>SUM(J7:J20)</f>
        <v>247.81000000000003</v>
      </c>
    </row>
    <row r="82" spans="1:12" ht="15.75" customHeight="1">
      <c r="G82" s="225" t="s">
        <v>551</v>
      </c>
      <c r="H82" s="226"/>
      <c r="I82" s="226"/>
      <c r="J82" s="215">
        <f>SUM(J22:J78)</f>
        <v>1621.4519999999998</v>
      </c>
    </row>
    <row r="83" spans="1:12" ht="15.75" customHeight="1"/>
    <row r="84" spans="1:12" ht="15.75" customHeight="1"/>
    <row r="85" spans="1:12" ht="15.75" customHeight="1">
      <c r="A85" s="180"/>
      <c r="B85" s="224" t="s">
        <v>552</v>
      </c>
      <c r="C85" s="221"/>
      <c r="D85" s="221"/>
      <c r="E85" s="221"/>
      <c r="F85" s="221"/>
      <c r="G85" s="221"/>
      <c r="H85" s="221"/>
      <c r="I85" s="221"/>
      <c r="J85" s="221"/>
      <c r="K85" s="221"/>
      <c r="L85" s="222"/>
    </row>
    <row r="86" spans="1:12" ht="15.75" customHeight="1">
      <c r="A86" s="216" t="s">
        <v>330</v>
      </c>
      <c r="B86" s="182">
        <v>13129</v>
      </c>
      <c r="C86" s="183" t="s">
        <v>331</v>
      </c>
      <c r="D86" s="184">
        <v>16</v>
      </c>
      <c r="E86" s="184"/>
      <c r="F86" s="182" t="s">
        <v>36</v>
      </c>
      <c r="G86" s="183" t="s">
        <v>332</v>
      </c>
      <c r="H86" s="47" t="s">
        <v>44</v>
      </c>
      <c r="I86" s="217">
        <v>0.74</v>
      </c>
      <c r="J86" s="13">
        <f t="shared" ref="J86:J96" si="10">I86*D86</f>
        <v>11.84</v>
      </c>
      <c r="K86" s="182" t="s">
        <v>146</v>
      </c>
      <c r="L86" s="218" t="str">
        <f>HYPERLINK("https://8020.net/13129.html","80/20")</f>
        <v>80/20</v>
      </c>
    </row>
    <row r="87" spans="1:12" ht="15.75" customHeight="1">
      <c r="A87" s="9" t="s">
        <v>334</v>
      </c>
      <c r="B87" s="182">
        <v>14128</v>
      </c>
      <c r="C87" s="183" t="s">
        <v>335</v>
      </c>
      <c r="D87" s="184">
        <v>245</v>
      </c>
      <c r="E87" s="184"/>
      <c r="F87" s="183" t="s">
        <v>36</v>
      </c>
      <c r="G87" s="183" t="s">
        <v>332</v>
      </c>
      <c r="H87" s="47" t="s">
        <v>44</v>
      </c>
      <c r="I87" s="186">
        <v>0.32</v>
      </c>
      <c r="J87" s="13">
        <f t="shared" si="10"/>
        <v>78.400000000000006</v>
      </c>
      <c r="K87" s="182" t="s">
        <v>146</v>
      </c>
      <c r="L87" s="219" t="str">
        <f>HYPERLINK("https://8020.net/14128.html","80/20")</f>
        <v>80/20</v>
      </c>
    </row>
    <row r="88" spans="1:12" ht="15.75" customHeight="1">
      <c r="A88" s="9" t="s">
        <v>336</v>
      </c>
      <c r="B88" s="182" t="s">
        <v>337</v>
      </c>
      <c r="C88" s="183" t="s">
        <v>338</v>
      </c>
      <c r="D88" s="184">
        <v>110</v>
      </c>
      <c r="E88" s="184"/>
      <c r="F88" s="183" t="s">
        <v>36</v>
      </c>
      <c r="G88" s="183" t="s">
        <v>332</v>
      </c>
      <c r="H88" s="47" t="s">
        <v>44</v>
      </c>
      <c r="I88" s="186">
        <v>0.53</v>
      </c>
      <c r="J88" s="13">
        <f t="shared" si="10"/>
        <v>58.300000000000004</v>
      </c>
      <c r="K88" s="182" t="s">
        <v>146</v>
      </c>
      <c r="L88" s="219" t="str">
        <f>HYPERLINK("https://8020.net/25-1962.html","80/20")</f>
        <v>80/20</v>
      </c>
    </row>
    <row r="89" spans="1:12" ht="15.75" customHeight="1">
      <c r="A89" s="9" t="s">
        <v>339</v>
      </c>
      <c r="B89" s="182" t="s">
        <v>340</v>
      </c>
      <c r="C89" s="183" t="s">
        <v>341</v>
      </c>
      <c r="D89" s="184">
        <v>25</v>
      </c>
      <c r="E89" s="184"/>
      <c r="F89" s="183" t="s">
        <v>36</v>
      </c>
      <c r="G89" s="183" t="s">
        <v>332</v>
      </c>
      <c r="H89" s="47" t="s">
        <v>44</v>
      </c>
      <c r="I89" s="186">
        <v>0.27</v>
      </c>
      <c r="J89" s="13">
        <f t="shared" si="10"/>
        <v>6.75</v>
      </c>
      <c r="K89" s="182" t="s">
        <v>146</v>
      </c>
      <c r="L89" s="219" t="str">
        <f>HYPERLINK("https://8020.net/25-1961.html","80/20")</f>
        <v>80/20</v>
      </c>
    </row>
    <row r="90" spans="1:12" ht="15.75" customHeight="1">
      <c r="A90" s="182" t="s">
        <v>342</v>
      </c>
      <c r="B90" s="182" t="s">
        <v>343</v>
      </c>
      <c r="C90" s="183" t="s">
        <v>344</v>
      </c>
      <c r="D90" s="184">
        <v>4</v>
      </c>
      <c r="E90" s="184"/>
      <c r="F90" s="182" t="s">
        <v>345</v>
      </c>
      <c r="G90" s="183" t="s">
        <v>332</v>
      </c>
      <c r="H90" s="47" t="s">
        <v>44</v>
      </c>
      <c r="I90" s="186">
        <v>21.88</v>
      </c>
      <c r="J90" s="13">
        <f t="shared" si="10"/>
        <v>87.52</v>
      </c>
      <c r="K90" s="182" t="s">
        <v>461</v>
      </c>
      <c r="L90" s="218" t="str">
        <f t="shared" ref="L90:L95" si="11">HYPERLINK("https://8020.net/45-4545.html","80/20")</f>
        <v>80/20</v>
      </c>
    </row>
    <row r="91" spans="1:12" ht="15.75" customHeight="1">
      <c r="A91" s="182" t="s">
        <v>342</v>
      </c>
      <c r="B91" s="182" t="s">
        <v>343</v>
      </c>
      <c r="C91" s="183" t="s">
        <v>346</v>
      </c>
      <c r="D91" s="184">
        <v>2</v>
      </c>
      <c r="E91" s="184"/>
      <c r="F91" s="182" t="s">
        <v>347</v>
      </c>
      <c r="G91" s="183" t="s">
        <v>332</v>
      </c>
      <c r="H91" s="47" t="s">
        <v>44</v>
      </c>
      <c r="I91" s="186">
        <v>20.94</v>
      </c>
      <c r="J91" s="13">
        <f t="shared" si="10"/>
        <v>41.88</v>
      </c>
      <c r="K91" s="182" t="s">
        <v>461</v>
      </c>
      <c r="L91" s="218" t="str">
        <f t="shared" si="11"/>
        <v>80/20</v>
      </c>
    </row>
    <row r="92" spans="1:12" ht="15.75" customHeight="1">
      <c r="A92" s="182" t="s">
        <v>342</v>
      </c>
      <c r="B92" s="182" t="s">
        <v>343</v>
      </c>
      <c r="C92" s="183" t="s">
        <v>348</v>
      </c>
      <c r="D92" s="184">
        <v>2</v>
      </c>
      <c r="E92" s="184"/>
      <c r="F92" s="182" t="s">
        <v>349</v>
      </c>
      <c r="G92" s="183" t="s">
        <v>332</v>
      </c>
      <c r="H92" s="47" t="s">
        <v>44</v>
      </c>
      <c r="I92" s="186">
        <v>32.21</v>
      </c>
      <c r="J92" s="13">
        <f t="shared" si="10"/>
        <v>64.42</v>
      </c>
      <c r="K92" s="182" t="s">
        <v>461</v>
      </c>
      <c r="L92" s="218" t="str">
        <f t="shared" si="11"/>
        <v>80/20</v>
      </c>
    </row>
    <row r="93" spans="1:12" ht="15.75" customHeight="1">
      <c r="A93" s="182" t="s">
        <v>342</v>
      </c>
      <c r="B93" s="182" t="s">
        <v>343</v>
      </c>
      <c r="C93" s="183" t="s">
        <v>350</v>
      </c>
      <c r="D93" s="184">
        <v>2</v>
      </c>
      <c r="E93" s="184"/>
      <c r="F93" s="182" t="s">
        <v>351</v>
      </c>
      <c r="G93" s="183" t="s">
        <v>332</v>
      </c>
      <c r="H93" s="47" t="s">
        <v>44</v>
      </c>
      <c r="I93" s="186">
        <v>29.18</v>
      </c>
      <c r="J93" s="13">
        <f t="shared" si="10"/>
        <v>58.36</v>
      </c>
      <c r="K93" s="182" t="s">
        <v>461</v>
      </c>
      <c r="L93" s="218" t="str">
        <f t="shared" si="11"/>
        <v>80/20</v>
      </c>
    </row>
    <row r="94" spans="1:12" ht="15.75" customHeight="1">
      <c r="A94" s="182" t="s">
        <v>342</v>
      </c>
      <c r="B94" s="182" t="s">
        <v>343</v>
      </c>
      <c r="C94" s="183" t="s">
        <v>352</v>
      </c>
      <c r="D94" s="184">
        <v>2</v>
      </c>
      <c r="E94" s="184"/>
      <c r="F94" s="182" t="s">
        <v>353</v>
      </c>
      <c r="G94" s="183" t="s">
        <v>332</v>
      </c>
      <c r="H94" s="47" t="s">
        <v>44</v>
      </c>
      <c r="I94" s="186">
        <v>28.24</v>
      </c>
      <c r="J94" s="13">
        <f t="shared" si="10"/>
        <v>56.48</v>
      </c>
      <c r="K94" s="182" t="s">
        <v>461</v>
      </c>
      <c r="L94" s="218" t="str">
        <f t="shared" si="11"/>
        <v>80/20</v>
      </c>
    </row>
    <row r="95" spans="1:12" ht="15.75" customHeight="1">
      <c r="A95" s="182" t="s">
        <v>342</v>
      </c>
      <c r="B95" s="182" t="s">
        <v>343</v>
      </c>
      <c r="C95" s="183" t="s">
        <v>354</v>
      </c>
      <c r="D95" s="184">
        <v>1</v>
      </c>
      <c r="E95" s="184"/>
      <c r="F95" s="182" t="s">
        <v>355</v>
      </c>
      <c r="G95" s="183" t="s">
        <v>332</v>
      </c>
      <c r="H95" s="47" t="s">
        <v>44</v>
      </c>
      <c r="I95" s="186">
        <v>34.08</v>
      </c>
      <c r="J95" s="13">
        <f t="shared" si="10"/>
        <v>34.08</v>
      </c>
      <c r="K95" s="182" t="s">
        <v>461</v>
      </c>
      <c r="L95" s="218" t="str">
        <f t="shared" si="11"/>
        <v>80/20</v>
      </c>
    </row>
    <row r="96" spans="1:12" ht="15.75" customHeight="1">
      <c r="A96" s="182" t="s">
        <v>356</v>
      </c>
      <c r="B96" s="182">
        <v>39546</v>
      </c>
      <c r="C96" s="183" t="s">
        <v>357</v>
      </c>
      <c r="D96" s="184">
        <v>32</v>
      </c>
      <c r="E96" s="184"/>
      <c r="F96" s="182" t="s">
        <v>36</v>
      </c>
      <c r="G96" s="183" t="s">
        <v>92</v>
      </c>
      <c r="H96" s="47" t="s">
        <v>44</v>
      </c>
      <c r="I96" s="186">
        <v>0.1908</v>
      </c>
      <c r="J96" s="13">
        <f t="shared" si="10"/>
        <v>6.1055999999999999</v>
      </c>
      <c r="K96" s="182" t="s">
        <v>146</v>
      </c>
      <c r="L96" s="218" t="str">
        <f>HYPERLINK("https://www.fastenal.com/products/details/39546","Fastenal")</f>
        <v>Fastenal</v>
      </c>
    </row>
    <row r="97" spans="7:10" ht="15.75" customHeight="1"/>
    <row r="98" spans="7:10" ht="15.75" customHeight="1">
      <c r="G98" s="225" t="s">
        <v>553</v>
      </c>
      <c r="H98" s="226"/>
      <c r="I98" s="226"/>
      <c r="J98" s="215">
        <f>SUM(J86:J96)</f>
        <v>504.13560000000001</v>
      </c>
    </row>
    <row r="99" spans="7:10" ht="15.75" customHeight="1"/>
    <row r="100" spans="7:10" ht="15.75" customHeight="1"/>
    <row r="101" spans="7:10" ht="15.75" customHeight="1"/>
    <row r="102" spans="7:10" ht="15.75" customHeight="1"/>
    <row r="103" spans="7:10" ht="15.75" customHeight="1"/>
    <row r="104" spans="7:10" ht="15.75" customHeight="1"/>
    <row r="105" spans="7:10" ht="15.75" customHeight="1"/>
    <row r="106" spans="7:10" ht="15.75" customHeight="1"/>
    <row r="107" spans="7:10" ht="15.75" customHeight="1"/>
    <row r="108" spans="7:10" ht="15.75" customHeight="1"/>
    <row r="109" spans="7:10" ht="15.75" customHeight="1"/>
    <row r="110" spans="7:10" ht="15.75" customHeight="1"/>
    <row r="111" spans="7:10" ht="15.75" customHeight="1"/>
    <row r="112" spans="7:10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7">
    <mergeCell ref="B85:L85"/>
    <mergeCell ref="G98:I98"/>
    <mergeCell ref="B6:L6"/>
    <mergeCell ref="B21:L21"/>
    <mergeCell ref="G80:I80"/>
    <mergeCell ref="G81:I81"/>
    <mergeCell ref="G82:I82"/>
  </mergeCells>
  <dataValidations count="1">
    <dataValidation type="list" allowBlank="1" sqref="H7:H20 H22:H78 H86:H96" xr:uid="{00000000-0002-0000-0D00-000000000000}">
      <formula1>"Built,Donated,Purchased,Other"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outlinePr summaryBelow="0" summaryRight="0"/>
  </sheetPr>
  <dimension ref="A1:B1"/>
  <sheetViews>
    <sheetView workbookViewId="0"/>
  </sheetViews>
  <sheetFormatPr defaultColWidth="14.42578125" defaultRowHeight="15" customHeight="1"/>
  <sheetData>
    <row r="1" spans="1:2">
      <c r="A1" s="44" t="s">
        <v>132</v>
      </c>
      <c r="B1" s="4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outlinePr summaryBelow="0" summaryRight="0"/>
  </sheetPr>
  <dimension ref="A1:Y55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33.28515625" customWidth="1"/>
    <col min="4" max="5" width="17.28515625" customWidth="1"/>
    <col min="7" max="7" width="19.85546875" customWidth="1"/>
    <col min="11" max="11" width="104.140625" customWidth="1"/>
  </cols>
  <sheetData>
    <row r="1" spans="1:25">
      <c r="A1" s="1" t="s">
        <v>133</v>
      </c>
    </row>
    <row r="2" spans="1:25">
      <c r="A2" s="1" t="s">
        <v>134</v>
      </c>
    </row>
    <row r="3" spans="1:25">
      <c r="A3" s="1" t="s">
        <v>135</v>
      </c>
    </row>
    <row r="4" spans="1:25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13</v>
      </c>
    </row>
    <row r="5" spans="1:25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5" t="s">
        <v>139</v>
      </c>
      <c r="H5" s="5" t="s">
        <v>20</v>
      </c>
      <c r="I5" s="6" t="s">
        <v>140</v>
      </c>
      <c r="J5" s="5" t="s">
        <v>22</v>
      </c>
      <c r="K5" s="5" t="s">
        <v>24</v>
      </c>
    </row>
    <row r="6" spans="1:25">
      <c r="A6" s="9"/>
      <c r="B6" s="9"/>
      <c r="C6" s="9"/>
      <c r="D6" s="46"/>
      <c r="E6" s="46"/>
      <c r="F6" s="9"/>
      <c r="G6" s="9"/>
      <c r="H6" s="47"/>
      <c r="I6" s="12"/>
      <c r="J6" s="13">
        <f t="shared" ref="J6:J22" si="0">(D6-E6)*I6</f>
        <v>0</v>
      </c>
      <c r="K6" s="48"/>
    </row>
    <row r="7" spans="1:25">
      <c r="A7" s="19"/>
      <c r="B7" s="19"/>
      <c r="C7" s="9"/>
      <c r="D7" s="20"/>
      <c r="E7" s="20"/>
      <c r="F7" s="20"/>
      <c r="G7" s="20"/>
      <c r="H7" s="47"/>
      <c r="I7" s="20"/>
      <c r="J7" s="13">
        <f t="shared" si="0"/>
        <v>0</v>
      </c>
      <c r="K7" s="19"/>
    </row>
    <row r="8" spans="1:25">
      <c r="A8" s="19"/>
      <c r="B8" s="20"/>
      <c r="C8" s="23"/>
      <c r="D8" s="49"/>
      <c r="E8" s="20"/>
      <c r="F8" s="20"/>
      <c r="G8" s="20"/>
      <c r="H8" s="47"/>
      <c r="I8" s="20"/>
      <c r="J8" s="13">
        <f t="shared" si="0"/>
        <v>0</v>
      </c>
      <c r="K8" s="19"/>
    </row>
    <row r="9" spans="1:25">
      <c r="A9" s="27"/>
      <c r="B9" s="25"/>
      <c r="C9" s="9"/>
      <c r="D9" s="50"/>
      <c r="E9" s="50"/>
      <c r="F9" s="27"/>
      <c r="G9" s="27"/>
      <c r="H9" s="47"/>
      <c r="I9" s="28"/>
      <c r="J9" s="13">
        <f t="shared" si="0"/>
        <v>0</v>
      </c>
      <c r="K9" s="51"/>
    </row>
    <row r="10" spans="1:25">
      <c r="A10" s="19"/>
      <c r="B10" s="20"/>
      <c r="C10" s="9"/>
      <c r="D10" s="20"/>
      <c r="E10" s="20"/>
      <c r="F10" s="20"/>
      <c r="G10" s="20"/>
      <c r="H10" s="47"/>
      <c r="I10" s="20"/>
      <c r="J10" s="13">
        <f t="shared" si="0"/>
        <v>0</v>
      </c>
      <c r="K10" s="19"/>
    </row>
    <row r="11" spans="1:25">
      <c r="A11" s="52"/>
      <c r="B11" s="52"/>
      <c r="C11" s="52"/>
      <c r="D11" s="52"/>
      <c r="E11" s="52"/>
      <c r="F11" s="52"/>
      <c r="G11" s="52"/>
      <c r="H11" s="47"/>
      <c r="I11" s="52"/>
      <c r="J11" s="13">
        <f t="shared" si="0"/>
        <v>0</v>
      </c>
      <c r="K11" s="52"/>
    </row>
    <row r="12" spans="1:25">
      <c r="A12" s="40"/>
      <c r="B12" s="40"/>
      <c r="C12" s="40"/>
      <c r="D12" s="40"/>
      <c r="E12" s="40"/>
      <c r="F12" s="40"/>
      <c r="G12" s="40"/>
      <c r="H12" s="47"/>
      <c r="I12" s="40"/>
      <c r="J12" s="13">
        <f t="shared" si="0"/>
        <v>0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>
      <c r="A13" s="53"/>
      <c r="B13" s="53"/>
      <c r="C13" s="53"/>
      <c r="D13" s="53"/>
      <c r="E13" s="53"/>
      <c r="F13" s="53"/>
      <c r="G13" s="53"/>
      <c r="H13" s="47"/>
      <c r="I13" s="54"/>
      <c r="J13" s="13">
        <f t="shared" si="0"/>
        <v>0</v>
      </c>
      <c r="K13" s="53"/>
    </row>
    <row r="14" spans="1:25">
      <c r="A14" s="19"/>
      <c r="B14" s="19"/>
      <c r="C14" s="19"/>
      <c r="D14" s="19"/>
      <c r="E14" s="19"/>
      <c r="F14" s="19"/>
      <c r="G14" s="19"/>
      <c r="H14" s="47"/>
      <c r="I14" s="20"/>
      <c r="J14" s="13">
        <f t="shared" si="0"/>
        <v>0</v>
      </c>
      <c r="K14" s="19"/>
    </row>
    <row r="15" spans="1:25">
      <c r="A15" s="19"/>
      <c r="B15" s="19"/>
      <c r="C15" s="19"/>
      <c r="D15" s="17"/>
      <c r="E15" s="17"/>
      <c r="F15" s="19"/>
      <c r="G15" s="19"/>
      <c r="H15" s="47"/>
      <c r="I15" s="20"/>
      <c r="J15" s="13">
        <f t="shared" si="0"/>
        <v>0</v>
      </c>
      <c r="K15" s="19"/>
    </row>
    <row r="16" spans="1:25">
      <c r="A16" s="19"/>
      <c r="B16" s="19"/>
      <c r="C16" s="20"/>
      <c r="D16" s="19"/>
      <c r="E16" s="19"/>
      <c r="F16" s="19"/>
      <c r="G16" s="19"/>
      <c r="H16" s="47"/>
      <c r="I16" s="20"/>
      <c r="J16" s="13">
        <f t="shared" si="0"/>
        <v>0</v>
      </c>
      <c r="K16" s="20"/>
    </row>
    <row r="17" spans="1:11">
      <c r="A17" s="19"/>
      <c r="B17" s="19"/>
      <c r="C17" s="19"/>
      <c r="D17" s="19"/>
      <c r="E17" s="19"/>
      <c r="F17" s="19"/>
      <c r="G17" s="19"/>
      <c r="H17" s="47"/>
      <c r="I17" s="20"/>
      <c r="J17" s="13">
        <f t="shared" si="0"/>
        <v>0</v>
      </c>
      <c r="K17" s="20"/>
    </row>
    <row r="18" spans="1:11">
      <c r="A18" s="19"/>
      <c r="B18" s="19"/>
      <c r="C18" s="19"/>
      <c r="D18" s="19"/>
      <c r="E18" s="19"/>
      <c r="F18" s="19"/>
      <c r="G18" s="19"/>
      <c r="H18" s="47"/>
      <c r="I18" s="20"/>
      <c r="J18" s="13">
        <f t="shared" si="0"/>
        <v>0</v>
      </c>
      <c r="K18" s="20"/>
    </row>
    <row r="19" spans="1:11">
      <c r="A19" s="19"/>
      <c r="B19" s="20"/>
      <c r="C19" s="20"/>
      <c r="D19" s="19"/>
      <c r="E19" s="19"/>
      <c r="F19" s="19"/>
      <c r="G19" s="19"/>
      <c r="H19" s="47"/>
      <c r="I19" s="20"/>
      <c r="J19" s="13">
        <f t="shared" si="0"/>
        <v>0</v>
      </c>
      <c r="K19" s="20"/>
    </row>
    <row r="20" spans="1:11">
      <c r="A20" s="19"/>
      <c r="B20" s="19"/>
      <c r="C20" s="20"/>
      <c r="D20" s="19"/>
      <c r="E20" s="19"/>
      <c r="F20" s="19"/>
      <c r="G20" s="19"/>
      <c r="H20" s="47"/>
      <c r="I20" s="20"/>
      <c r="J20" s="13">
        <f t="shared" si="0"/>
        <v>0</v>
      </c>
      <c r="K20" s="20"/>
    </row>
    <row r="21" spans="1:11">
      <c r="A21" s="19"/>
      <c r="B21" s="20"/>
      <c r="C21" s="19"/>
      <c r="D21" s="19"/>
      <c r="E21" s="19"/>
      <c r="F21" s="19"/>
      <c r="G21" s="19"/>
      <c r="H21" s="47"/>
      <c r="I21" s="20"/>
      <c r="J21" s="13">
        <f t="shared" si="0"/>
        <v>0</v>
      </c>
      <c r="K21" s="20"/>
    </row>
    <row r="22" spans="1:11">
      <c r="A22" s="19"/>
      <c r="B22" s="20"/>
      <c r="C22" s="19"/>
      <c r="D22" s="19"/>
      <c r="E22" s="19"/>
      <c r="F22" s="19"/>
      <c r="G22" s="19"/>
      <c r="H22" s="47"/>
      <c r="I22" s="20"/>
      <c r="J22" s="13">
        <f t="shared" si="0"/>
        <v>0</v>
      </c>
      <c r="K22" s="20"/>
    </row>
    <row r="23" spans="1:11">
      <c r="B23" s="55"/>
      <c r="F23" s="56"/>
    </row>
    <row r="24" spans="1:1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11">
      <c r="A30" s="58"/>
      <c r="B30" s="58"/>
      <c r="C30" s="58"/>
      <c r="D30" s="58"/>
      <c r="E30" s="58"/>
      <c r="F30" s="58"/>
      <c r="G30" s="49"/>
      <c r="H30" s="58"/>
      <c r="I30" s="49"/>
      <c r="J30" s="49"/>
      <c r="K30" s="49"/>
    </row>
    <row r="31" spans="1:11">
      <c r="A31" s="58"/>
      <c r="B31" s="49"/>
      <c r="C31" s="49"/>
      <c r="D31" s="58"/>
      <c r="E31" s="58"/>
      <c r="F31" s="58"/>
      <c r="G31" s="49"/>
      <c r="H31" s="58"/>
      <c r="I31" s="49"/>
      <c r="J31" s="49"/>
      <c r="K31" s="49"/>
    </row>
    <row r="32" spans="1:11">
      <c r="A32" s="58"/>
      <c r="B32" s="49"/>
      <c r="C32" s="58"/>
      <c r="D32" s="58"/>
      <c r="E32" s="58"/>
      <c r="F32" s="58"/>
      <c r="G32" s="49"/>
      <c r="H32" s="58"/>
      <c r="I32" s="49"/>
      <c r="J32" s="49"/>
      <c r="K32" s="49"/>
    </row>
    <row r="33" spans="1:11">
      <c r="A33" s="58"/>
      <c r="B33" s="49"/>
      <c r="C33" s="58"/>
      <c r="D33" s="58"/>
      <c r="E33" s="58"/>
      <c r="F33" s="58"/>
      <c r="G33" s="49"/>
      <c r="H33" s="58"/>
      <c r="I33" s="49"/>
      <c r="J33" s="49"/>
      <c r="K33" s="49"/>
    </row>
    <row r="34" spans="1:11">
      <c r="A34" s="58"/>
      <c r="B34" s="49"/>
      <c r="C34" s="58"/>
      <c r="D34" s="58"/>
      <c r="E34" s="58"/>
      <c r="F34" s="58"/>
      <c r="G34" s="49"/>
      <c r="H34" s="58"/>
      <c r="I34" s="49"/>
      <c r="J34" s="49"/>
      <c r="K34" s="49"/>
    </row>
    <row r="35" spans="1:11">
      <c r="A35" s="58"/>
      <c r="B35" s="59"/>
      <c r="C35" s="49"/>
      <c r="D35" s="58"/>
      <c r="E35" s="58"/>
      <c r="F35" s="60"/>
      <c r="G35" s="49"/>
      <c r="H35" s="58"/>
      <c r="I35" s="49"/>
      <c r="J35" s="49"/>
      <c r="K35" s="49"/>
    </row>
    <row r="36" spans="1:11">
      <c r="A36" s="58"/>
      <c r="B36" s="58"/>
      <c r="C36" s="49"/>
      <c r="D36" s="58"/>
      <c r="E36" s="58"/>
      <c r="F36" s="60"/>
      <c r="G36" s="49"/>
      <c r="H36" s="58"/>
      <c r="I36" s="49"/>
      <c r="J36" s="49"/>
      <c r="K36" s="49"/>
    </row>
    <row r="37" spans="1:11">
      <c r="A37" s="58"/>
      <c r="B37" s="58"/>
      <c r="C37" s="49"/>
      <c r="D37" s="58"/>
      <c r="E37" s="58"/>
      <c r="F37" s="60"/>
      <c r="G37" s="49"/>
      <c r="H37" s="58"/>
      <c r="I37" s="49"/>
      <c r="J37" s="49"/>
      <c r="K37" s="49"/>
    </row>
    <row r="38" spans="1:11">
      <c r="A38" s="58"/>
      <c r="B38" s="58"/>
      <c r="C38" s="49"/>
      <c r="D38" s="58"/>
      <c r="E38" s="58"/>
      <c r="F38" s="60"/>
      <c r="G38" s="49"/>
      <c r="H38" s="58"/>
      <c r="I38" s="49"/>
      <c r="J38" s="49"/>
      <c r="K38" s="49"/>
    </row>
    <row r="39" spans="1:11">
      <c r="A39" s="58"/>
      <c r="B39" s="58"/>
      <c r="C39" s="49"/>
      <c r="D39" s="58"/>
      <c r="E39" s="58"/>
      <c r="F39" s="60"/>
      <c r="G39" s="49"/>
      <c r="H39" s="58"/>
      <c r="I39" s="49"/>
      <c r="J39" s="49"/>
      <c r="K39" s="49"/>
    </row>
    <row r="40" spans="1:11">
      <c r="A40" s="58"/>
      <c r="B40" s="58"/>
      <c r="C40" s="49"/>
      <c r="D40" s="58"/>
      <c r="E40" s="58"/>
      <c r="F40" s="60"/>
      <c r="G40" s="49"/>
      <c r="H40" s="58"/>
      <c r="I40" s="49"/>
      <c r="J40" s="49"/>
      <c r="K40" s="49"/>
    </row>
    <row r="41" spans="1:11">
      <c r="A41" s="58"/>
      <c r="B41" s="58"/>
      <c r="C41" s="49"/>
      <c r="D41" s="58"/>
      <c r="E41" s="58"/>
      <c r="F41" s="60"/>
      <c r="G41" s="49"/>
      <c r="H41" s="58"/>
      <c r="I41" s="49"/>
      <c r="J41" s="49"/>
      <c r="K41" s="49"/>
    </row>
    <row r="42" spans="1:11">
      <c r="A42" s="58"/>
      <c r="B42" s="58"/>
      <c r="C42" s="49"/>
      <c r="D42" s="58"/>
      <c r="E42" s="58"/>
      <c r="F42" s="60"/>
      <c r="G42" s="49"/>
      <c r="H42" s="58"/>
      <c r="I42" s="49"/>
      <c r="J42" s="49"/>
      <c r="K42" s="49"/>
    </row>
    <row r="43" spans="1:11">
      <c r="A43" s="58"/>
      <c r="B43" s="58"/>
      <c r="C43" s="49"/>
      <c r="D43" s="58"/>
      <c r="E43" s="58"/>
      <c r="F43" s="60"/>
      <c r="G43" s="49"/>
      <c r="H43" s="58"/>
      <c r="I43" s="49"/>
      <c r="J43" s="49"/>
      <c r="K43" s="49"/>
    </row>
    <row r="44" spans="1:11">
      <c r="A44" s="58"/>
      <c r="B44" s="58"/>
      <c r="C44" s="49"/>
      <c r="D44" s="58"/>
      <c r="E44" s="58"/>
      <c r="F44" s="60"/>
      <c r="G44" s="49"/>
      <c r="H44" s="58"/>
      <c r="I44" s="49"/>
      <c r="J44" s="49"/>
      <c r="K44" s="49"/>
    </row>
    <row r="45" spans="1:11">
      <c r="A45" s="58"/>
      <c r="B45" s="58"/>
      <c r="C45" s="49"/>
      <c r="D45" s="58"/>
      <c r="E45" s="58"/>
      <c r="F45" s="60"/>
      <c r="G45" s="49"/>
      <c r="H45" s="58"/>
      <c r="I45" s="49"/>
      <c r="J45" s="49"/>
      <c r="K45" s="49"/>
    </row>
    <row r="46" spans="1:11">
      <c r="F46" s="60"/>
    </row>
    <row r="47" spans="1:11">
      <c r="F47" s="60"/>
    </row>
    <row r="48" spans="1:11">
      <c r="F48" s="56"/>
    </row>
    <row r="49" spans="1:11">
      <c r="F49" s="56"/>
    </row>
    <row r="50" spans="1:11">
      <c r="F50" s="56"/>
    </row>
    <row r="55" spans="1:11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2"/>
    </row>
  </sheetData>
  <mergeCells count="1">
    <mergeCell ref="A55:K55"/>
  </mergeCells>
  <dataValidations count="1">
    <dataValidation type="list" allowBlank="1" sqref="H6:H22" xr:uid="{00000000-0002-0000-0200-000000000000}">
      <formula1>"Built,Donated,Purchased,Inherited,Other"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outlinePr summaryBelow="0" summaryRight="0"/>
  </sheetPr>
  <dimension ref="A1:Z64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33.28515625" customWidth="1"/>
    <col min="4" max="4" width="14.140625" customWidth="1"/>
    <col min="5" max="5" width="17.28515625" customWidth="1"/>
    <col min="7" max="7" width="17.7109375" customWidth="1"/>
    <col min="8" max="8" width="19.85546875" customWidth="1"/>
    <col min="12" max="12" width="141" customWidth="1"/>
  </cols>
  <sheetData>
    <row r="1" spans="1:12">
      <c r="A1" s="1" t="s">
        <v>133</v>
      </c>
    </row>
    <row r="2" spans="1:12">
      <c r="A2" s="1" t="s">
        <v>141</v>
      </c>
    </row>
    <row r="3" spans="1:12">
      <c r="A3" s="1" t="s">
        <v>142</v>
      </c>
    </row>
    <row r="4" spans="1:12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1" t="s">
        <v>143</v>
      </c>
      <c r="H4" s="2" t="s">
        <v>8</v>
      </c>
      <c r="I4" s="2" t="s">
        <v>9</v>
      </c>
      <c r="J4" s="3" t="s">
        <v>10</v>
      </c>
      <c r="K4" s="4" t="s">
        <v>11</v>
      </c>
      <c r="L4" s="4" t="s">
        <v>13</v>
      </c>
    </row>
    <row r="5" spans="1:12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6" t="s">
        <v>144</v>
      </c>
      <c r="H5" s="5" t="s">
        <v>139</v>
      </c>
      <c r="I5" s="5" t="s">
        <v>20</v>
      </c>
      <c r="J5" s="6" t="s">
        <v>140</v>
      </c>
      <c r="K5" s="6" t="s">
        <v>145</v>
      </c>
      <c r="L5" s="5" t="s">
        <v>24</v>
      </c>
    </row>
    <row r="6" spans="1:12">
      <c r="A6" s="223" t="s">
        <v>146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  <c r="L6" s="222"/>
    </row>
    <row r="7" spans="1:12">
      <c r="A7" s="61" t="s">
        <v>147</v>
      </c>
      <c r="B7" s="62" t="s">
        <v>148</v>
      </c>
      <c r="C7" s="63" t="s">
        <v>149</v>
      </c>
      <c r="D7" s="64">
        <v>6</v>
      </c>
      <c r="E7" s="64">
        <v>6</v>
      </c>
      <c r="F7" s="64" t="s">
        <v>36</v>
      </c>
      <c r="G7" s="64">
        <v>0</v>
      </c>
      <c r="H7" s="63" t="s">
        <v>150</v>
      </c>
      <c r="I7" s="65" t="s">
        <v>151</v>
      </c>
      <c r="J7" s="66">
        <v>0</v>
      </c>
      <c r="K7" s="67">
        <v>0</v>
      </c>
      <c r="L7" s="68"/>
    </row>
    <row r="8" spans="1:12">
      <c r="A8" s="61" t="s">
        <v>152</v>
      </c>
      <c r="B8" s="69" t="s">
        <v>153</v>
      </c>
      <c r="C8" s="63" t="s">
        <v>154</v>
      </c>
      <c r="D8" s="64">
        <v>3</v>
      </c>
      <c r="E8" s="64">
        <v>0</v>
      </c>
      <c r="F8" s="64" t="s">
        <v>155</v>
      </c>
      <c r="G8" s="64">
        <v>1</v>
      </c>
      <c r="H8" s="63" t="s">
        <v>37</v>
      </c>
      <c r="I8" s="65" t="s">
        <v>156</v>
      </c>
      <c r="J8" s="66">
        <v>7.23</v>
      </c>
      <c r="K8" s="70">
        <f t="shared" ref="K8:K19" si="0">G8*J8</f>
        <v>7.23</v>
      </c>
      <c r="L8" s="71" t="s">
        <v>157</v>
      </c>
    </row>
    <row r="9" spans="1:12">
      <c r="A9" s="16" t="s">
        <v>158</v>
      </c>
      <c r="B9" s="72" t="s">
        <v>159</v>
      </c>
      <c r="C9" s="63" t="s">
        <v>160</v>
      </c>
      <c r="D9" s="73">
        <v>3</v>
      </c>
      <c r="E9" s="73">
        <v>0</v>
      </c>
      <c r="F9" s="73" t="s">
        <v>161</v>
      </c>
      <c r="G9" s="64">
        <v>1</v>
      </c>
      <c r="H9" s="63" t="s">
        <v>37</v>
      </c>
      <c r="I9" s="65" t="s">
        <v>156</v>
      </c>
      <c r="J9" s="74">
        <v>5.31</v>
      </c>
      <c r="K9" s="70">
        <f t="shared" si="0"/>
        <v>5.31</v>
      </c>
      <c r="L9" s="75" t="s">
        <v>162</v>
      </c>
    </row>
    <row r="10" spans="1:12">
      <c r="A10" s="16" t="s">
        <v>163</v>
      </c>
      <c r="B10" s="72" t="s">
        <v>164</v>
      </c>
      <c r="C10" s="16" t="s">
        <v>165</v>
      </c>
      <c r="D10" s="73" t="s">
        <v>166</v>
      </c>
      <c r="E10" s="73">
        <v>0</v>
      </c>
      <c r="F10" s="73" t="s">
        <v>167</v>
      </c>
      <c r="G10" s="73">
        <v>1</v>
      </c>
      <c r="H10" s="72" t="s">
        <v>29</v>
      </c>
      <c r="I10" s="76"/>
      <c r="J10" s="74">
        <v>5.3</v>
      </c>
      <c r="K10" s="70">
        <f t="shared" si="0"/>
        <v>5.3</v>
      </c>
      <c r="L10" s="75" t="s">
        <v>168</v>
      </c>
    </row>
    <row r="11" spans="1:12">
      <c r="A11" s="16" t="s">
        <v>169</v>
      </c>
      <c r="B11" s="72" t="s">
        <v>170</v>
      </c>
      <c r="C11" s="63" t="s">
        <v>169</v>
      </c>
      <c r="D11" s="73">
        <v>1</v>
      </c>
      <c r="E11" s="73">
        <v>0</v>
      </c>
      <c r="F11" s="73" t="s">
        <v>171</v>
      </c>
      <c r="G11" s="73">
        <v>1</v>
      </c>
      <c r="H11" s="72" t="s">
        <v>37</v>
      </c>
      <c r="I11" s="65" t="s">
        <v>156</v>
      </c>
      <c r="J11" s="74">
        <v>13.99</v>
      </c>
      <c r="K11" s="70">
        <f t="shared" si="0"/>
        <v>13.99</v>
      </c>
      <c r="L11" s="75" t="s">
        <v>172</v>
      </c>
    </row>
    <row r="12" spans="1:12">
      <c r="A12" s="77" t="s">
        <v>173</v>
      </c>
      <c r="B12" s="78">
        <v>30205</v>
      </c>
      <c r="C12" s="77" t="s">
        <v>174</v>
      </c>
      <c r="D12" s="64">
        <v>1</v>
      </c>
      <c r="E12" s="64">
        <v>0</v>
      </c>
      <c r="F12" s="64" t="s">
        <v>171</v>
      </c>
      <c r="G12" s="64">
        <v>1</v>
      </c>
      <c r="H12" s="63" t="s">
        <v>37</v>
      </c>
      <c r="I12" s="65" t="s">
        <v>151</v>
      </c>
      <c r="J12" s="66">
        <v>11.99</v>
      </c>
      <c r="K12" s="70">
        <f t="shared" si="0"/>
        <v>11.99</v>
      </c>
      <c r="L12" s="79" t="s">
        <v>175</v>
      </c>
    </row>
    <row r="13" spans="1:12">
      <c r="A13" s="77" t="s">
        <v>176</v>
      </c>
      <c r="B13" s="63">
        <v>3609</v>
      </c>
      <c r="C13" s="63" t="s">
        <v>177</v>
      </c>
      <c r="D13" s="64">
        <v>1</v>
      </c>
      <c r="E13" s="64">
        <v>0</v>
      </c>
      <c r="F13" s="64" t="s">
        <v>36</v>
      </c>
      <c r="G13" s="64">
        <v>1</v>
      </c>
      <c r="H13" s="63" t="s">
        <v>29</v>
      </c>
      <c r="I13" s="65"/>
      <c r="J13" s="66">
        <v>5.98</v>
      </c>
      <c r="K13" s="70">
        <f t="shared" si="0"/>
        <v>5.98</v>
      </c>
      <c r="L13" s="80" t="s">
        <v>178</v>
      </c>
    </row>
    <row r="14" spans="1:12">
      <c r="A14" s="19" t="s">
        <v>179</v>
      </c>
      <c r="B14" s="72">
        <v>3204</v>
      </c>
      <c r="C14" s="63" t="s">
        <v>180</v>
      </c>
      <c r="D14" s="73">
        <v>1</v>
      </c>
      <c r="E14" s="73">
        <v>0</v>
      </c>
      <c r="F14" s="73" t="s">
        <v>36</v>
      </c>
      <c r="G14" s="73">
        <v>1</v>
      </c>
      <c r="H14" s="72" t="s">
        <v>29</v>
      </c>
      <c r="I14" s="65"/>
      <c r="J14" s="74">
        <v>3.58</v>
      </c>
      <c r="K14" s="70">
        <f t="shared" si="0"/>
        <v>3.58</v>
      </c>
      <c r="L14" s="21" t="s">
        <v>181</v>
      </c>
    </row>
    <row r="15" spans="1:12">
      <c r="A15" s="19" t="s">
        <v>182</v>
      </c>
      <c r="B15" s="81">
        <v>23859</v>
      </c>
      <c r="C15" s="82" t="s">
        <v>183</v>
      </c>
      <c r="D15" s="73">
        <v>1</v>
      </c>
      <c r="E15" s="73">
        <v>0</v>
      </c>
      <c r="F15" s="73" t="s">
        <v>36</v>
      </c>
      <c r="G15" s="73">
        <v>1</v>
      </c>
      <c r="H15" s="72" t="s">
        <v>29</v>
      </c>
      <c r="I15" s="65"/>
      <c r="J15" s="74">
        <v>3.12</v>
      </c>
      <c r="K15" s="70">
        <f t="shared" si="0"/>
        <v>3.12</v>
      </c>
      <c r="L15" s="21" t="s">
        <v>184</v>
      </c>
    </row>
    <row r="16" spans="1:12">
      <c r="A16" s="83" t="s">
        <v>185</v>
      </c>
      <c r="B16" s="81">
        <v>23287</v>
      </c>
      <c r="C16" s="63" t="s">
        <v>186</v>
      </c>
      <c r="D16" s="84">
        <v>1</v>
      </c>
      <c r="E16" s="84">
        <v>0</v>
      </c>
      <c r="F16" s="85" t="s">
        <v>36</v>
      </c>
      <c r="G16" s="85">
        <v>1</v>
      </c>
      <c r="H16" s="81" t="s">
        <v>29</v>
      </c>
      <c r="I16" s="65"/>
      <c r="J16" s="86">
        <v>4.28</v>
      </c>
      <c r="K16" s="70">
        <f t="shared" si="0"/>
        <v>4.28</v>
      </c>
      <c r="L16" s="87" t="s">
        <v>187</v>
      </c>
    </row>
    <row r="17" spans="1:26">
      <c r="A17" s="19" t="s">
        <v>188</v>
      </c>
      <c r="B17" s="72" t="s">
        <v>189</v>
      </c>
      <c r="C17" s="63" t="s">
        <v>190</v>
      </c>
      <c r="D17" s="73">
        <v>1</v>
      </c>
      <c r="E17" s="73">
        <v>0</v>
      </c>
      <c r="F17" s="73" t="s">
        <v>36</v>
      </c>
      <c r="G17" s="73">
        <v>1</v>
      </c>
      <c r="H17" s="72" t="s">
        <v>29</v>
      </c>
      <c r="I17" s="65"/>
      <c r="J17" s="74">
        <v>0.4</v>
      </c>
      <c r="K17" s="70">
        <f t="shared" si="0"/>
        <v>0.4</v>
      </c>
      <c r="L17" s="88" t="s">
        <v>191</v>
      </c>
      <c r="M17" s="89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</row>
    <row r="18" spans="1:26">
      <c r="A18" s="19" t="s">
        <v>192</v>
      </c>
      <c r="B18" s="72" t="s">
        <v>189</v>
      </c>
      <c r="C18" s="63" t="s">
        <v>193</v>
      </c>
      <c r="D18" s="73">
        <v>1</v>
      </c>
      <c r="E18" s="73">
        <v>0</v>
      </c>
      <c r="F18" s="73" t="s">
        <v>36</v>
      </c>
      <c r="G18" s="73">
        <v>1</v>
      </c>
      <c r="H18" s="72" t="s">
        <v>37</v>
      </c>
      <c r="I18" s="65" t="s">
        <v>156</v>
      </c>
      <c r="J18" s="74">
        <v>24.99</v>
      </c>
      <c r="K18" s="70">
        <f t="shared" si="0"/>
        <v>24.99</v>
      </c>
      <c r="L18" s="88" t="s">
        <v>194</v>
      </c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</row>
    <row r="19" spans="1:26">
      <c r="A19" s="90" t="s">
        <v>195</v>
      </c>
      <c r="B19" s="72" t="s">
        <v>189</v>
      </c>
      <c r="C19" s="63" t="s">
        <v>196</v>
      </c>
      <c r="D19" s="73">
        <v>2</v>
      </c>
      <c r="E19" s="73">
        <v>0</v>
      </c>
      <c r="F19" s="73" t="s">
        <v>197</v>
      </c>
      <c r="G19" s="73">
        <v>1</v>
      </c>
      <c r="H19" s="72" t="s">
        <v>29</v>
      </c>
      <c r="I19" s="65"/>
      <c r="J19" s="74"/>
      <c r="K19" s="70">
        <f t="shared" si="0"/>
        <v>0</v>
      </c>
      <c r="L19" s="91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</row>
    <row r="20" spans="1:26">
      <c r="A20" s="223" t="s">
        <v>198</v>
      </c>
      <c r="B20" s="221"/>
      <c r="C20" s="221"/>
      <c r="D20" s="221"/>
      <c r="E20" s="221"/>
      <c r="F20" s="221"/>
      <c r="G20" s="221"/>
      <c r="H20" s="221"/>
      <c r="I20" s="221"/>
      <c r="J20" s="221"/>
      <c r="K20" s="221"/>
      <c r="L20" s="222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</row>
    <row r="21" spans="1:26">
      <c r="A21" s="92" t="s">
        <v>199</v>
      </c>
      <c r="B21" s="72" t="s">
        <v>189</v>
      </c>
      <c r="C21" s="93" t="s">
        <v>200</v>
      </c>
      <c r="D21" s="94">
        <v>1</v>
      </c>
      <c r="E21" s="94">
        <v>0</v>
      </c>
      <c r="F21" s="94" t="s">
        <v>36</v>
      </c>
      <c r="G21" s="94">
        <v>0</v>
      </c>
      <c r="H21" s="93" t="s">
        <v>201</v>
      </c>
      <c r="I21" s="65" t="s">
        <v>202</v>
      </c>
      <c r="J21" s="95">
        <v>0</v>
      </c>
      <c r="K21" s="70">
        <f>G21*J21</f>
        <v>0</v>
      </c>
      <c r="L21" s="96" t="s">
        <v>203</v>
      </c>
    </row>
    <row r="22" spans="1:26">
      <c r="A22" s="92" t="s">
        <v>204</v>
      </c>
      <c r="B22" s="72" t="s">
        <v>189</v>
      </c>
      <c r="C22" s="93" t="s">
        <v>205</v>
      </c>
      <c r="D22" s="94">
        <v>1</v>
      </c>
      <c r="E22" s="94">
        <v>0</v>
      </c>
      <c r="F22" s="94" t="s">
        <v>36</v>
      </c>
      <c r="G22" s="94"/>
      <c r="H22" s="93" t="s">
        <v>201</v>
      </c>
      <c r="I22" s="65" t="s">
        <v>202</v>
      </c>
      <c r="J22" s="95">
        <v>0</v>
      </c>
      <c r="K22" s="67">
        <v>0</v>
      </c>
      <c r="L22" s="97" t="s">
        <v>203</v>
      </c>
    </row>
    <row r="23" spans="1:26">
      <c r="A23" s="40" t="s">
        <v>206</v>
      </c>
      <c r="B23" s="72" t="s">
        <v>189</v>
      </c>
      <c r="C23" s="72" t="s">
        <v>207</v>
      </c>
      <c r="D23" s="73">
        <v>1</v>
      </c>
      <c r="E23" s="73">
        <v>0</v>
      </c>
      <c r="F23" s="94" t="s">
        <v>36</v>
      </c>
      <c r="G23" s="94">
        <v>0</v>
      </c>
      <c r="H23" s="72" t="s">
        <v>201</v>
      </c>
      <c r="I23" s="65" t="s">
        <v>202</v>
      </c>
      <c r="J23" s="74">
        <v>0</v>
      </c>
      <c r="K23" s="70">
        <f t="shared" ref="K23:K25" si="1">G23*J23</f>
        <v>0</v>
      </c>
      <c r="L23" s="98" t="s">
        <v>203</v>
      </c>
    </row>
    <row r="24" spans="1:26">
      <c r="A24" s="53" t="s">
        <v>208</v>
      </c>
      <c r="B24" s="72" t="s">
        <v>189</v>
      </c>
      <c r="C24" s="99" t="s">
        <v>209</v>
      </c>
      <c r="D24" s="100">
        <v>1</v>
      </c>
      <c r="E24" s="100">
        <v>0</v>
      </c>
      <c r="F24" s="94" t="s">
        <v>36</v>
      </c>
      <c r="G24" s="94">
        <v>0</v>
      </c>
      <c r="H24" s="72" t="s">
        <v>201</v>
      </c>
      <c r="I24" s="65" t="s">
        <v>202</v>
      </c>
      <c r="J24" s="101">
        <v>0</v>
      </c>
      <c r="K24" s="70">
        <f t="shared" si="1"/>
        <v>0</v>
      </c>
      <c r="L24" s="102" t="s">
        <v>203</v>
      </c>
    </row>
    <row r="25" spans="1:26">
      <c r="A25" s="19" t="s">
        <v>210</v>
      </c>
      <c r="B25" s="72" t="s">
        <v>189</v>
      </c>
      <c r="C25" s="72" t="s">
        <v>211</v>
      </c>
      <c r="D25" s="73">
        <v>1</v>
      </c>
      <c r="E25" s="73">
        <v>0</v>
      </c>
      <c r="F25" s="94" t="s">
        <v>36</v>
      </c>
      <c r="G25" s="94">
        <v>0</v>
      </c>
      <c r="H25" s="72" t="s">
        <v>201</v>
      </c>
      <c r="I25" s="65" t="s">
        <v>202</v>
      </c>
      <c r="J25" s="74">
        <v>0</v>
      </c>
      <c r="K25" s="70">
        <f t="shared" si="1"/>
        <v>0</v>
      </c>
      <c r="L25" s="21" t="s">
        <v>203</v>
      </c>
    </row>
    <row r="26" spans="1:26">
      <c r="A26" s="19" t="s">
        <v>212</v>
      </c>
      <c r="B26" s="72" t="s">
        <v>189</v>
      </c>
      <c r="C26" s="72" t="s">
        <v>213</v>
      </c>
      <c r="D26" s="73">
        <v>1</v>
      </c>
      <c r="E26" s="73">
        <v>0</v>
      </c>
      <c r="F26" s="94" t="s">
        <v>36</v>
      </c>
      <c r="G26" s="94"/>
      <c r="H26" s="93" t="s">
        <v>201</v>
      </c>
      <c r="I26" s="65" t="s">
        <v>202</v>
      </c>
      <c r="J26" s="74">
        <v>0</v>
      </c>
      <c r="K26" s="67">
        <v>0</v>
      </c>
      <c r="L26" s="21" t="s">
        <v>203</v>
      </c>
    </row>
    <row r="27" spans="1:26">
      <c r="A27" s="223" t="s">
        <v>55</v>
      </c>
      <c r="B27" s="221"/>
      <c r="C27" s="221"/>
      <c r="D27" s="221"/>
      <c r="E27" s="221"/>
      <c r="F27" s="221"/>
      <c r="G27" s="221"/>
      <c r="H27" s="221"/>
      <c r="I27" s="221"/>
      <c r="J27" s="221"/>
      <c r="K27" s="221"/>
      <c r="L27" s="222"/>
    </row>
    <row r="28" spans="1:26">
      <c r="A28" s="16" t="s">
        <v>214</v>
      </c>
      <c r="B28" s="103" t="s">
        <v>215</v>
      </c>
      <c r="C28" s="104" t="s">
        <v>216</v>
      </c>
      <c r="D28" s="73">
        <v>1</v>
      </c>
      <c r="E28" s="73">
        <v>0</v>
      </c>
      <c r="F28" s="73" t="s">
        <v>36</v>
      </c>
      <c r="G28" s="73">
        <v>1</v>
      </c>
      <c r="H28" s="72" t="s">
        <v>217</v>
      </c>
      <c r="I28" s="65" t="s">
        <v>156</v>
      </c>
      <c r="J28" s="74">
        <v>26.95</v>
      </c>
      <c r="K28" s="70">
        <f t="shared" ref="K28:K36" si="2">G28*J28</f>
        <v>26.95</v>
      </c>
      <c r="L28" s="75" t="s">
        <v>218</v>
      </c>
    </row>
    <row r="29" spans="1:26">
      <c r="A29" s="16" t="s">
        <v>219</v>
      </c>
      <c r="B29" s="72">
        <v>8541596174</v>
      </c>
      <c r="C29" s="72" t="s">
        <v>220</v>
      </c>
      <c r="D29" s="73">
        <v>1</v>
      </c>
      <c r="E29" s="73">
        <v>0</v>
      </c>
      <c r="F29" s="73" t="s">
        <v>36</v>
      </c>
      <c r="G29" s="73">
        <v>1</v>
      </c>
      <c r="H29" s="72" t="s">
        <v>37</v>
      </c>
      <c r="I29" s="65" t="s">
        <v>156</v>
      </c>
      <c r="J29" s="74">
        <v>20.98</v>
      </c>
      <c r="K29" s="70">
        <f t="shared" si="2"/>
        <v>20.98</v>
      </c>
      <c r="L29" s="75" t="s">
        <v>221</v>
      </c>
    </row>
    <row r="30" spans="1:26">
      <c r="A30" s="16" t="s">
        <v>222</v>
      </c>
      <c r="B30" s="72" t="s">
        <v>223</v>
      </c>
      <c r="C30" s="72" t="s">
        <v>224</v>
      </c>
      <c r="D30" s="73">
        <v>1</v>
      </c>
      <c r="E30" s="73">
        <v>0</v>
      </c>
      <c r="F30" s="73" t="s">
        <v>36</v>
      </c>
      <c r="G30" s="73">
        <v>1</v>
      </c>
      <c r="H30" s="72" t="s">
        <v>37</v>
      </c>
      <c r="I30" s="65" t="s">
        <v>156</v>
      </c>
      <c r="J30" s="74">
        <v>9.99</v>
      </c>
      <c r="K30" s="70">
        <f t="shared" si="2"/>
        <v>9.99</v>
      </c>
      <c r="L30" s="75" t="s">
        <v>225</v>
      </c>
    </row>
    <row r="31" spans="1:26">
      <c r="A31" s="16" t="s">
        <v>226</v>
      </c>
      <c r="B31" s="105" t="s">
        <v>227</v>
      </c>
      <c r="C31" s="72" t="s">
        <v>228</v>
      </c>
      <c r="D31" s="73" t="s">
        <v>229</v>
      </c>
      <c r="E31" s="73">
        <v>0</v>
      </c>
      <c r="F31" s="73" t="s">
        <v>230</v>
      </c>
      <c r="G31" s="73">
        <v>1</v>
      </c>
      <c r="H31" s="72" t="s">
        <v>37</v>
      </c>
      <c r="I31" s="65" t="s">
        <v>156</v>
      </c>
      <c r="J31" s="74">
        <v>15.99</v>
      </c>
      <c r="K31" s="70">
        <f t="shared" si="2"/>
        <v>15.99</v>
      </c>
      <c r="L31" s="75" t="s">
        <v>231</v>
      </c>
    </row>
    <row r="32" spans="1:26">
      <c r="A32" s="16" t="s">
        <v>232</v>
      </c>
      <c r="B32" s="72" t="s">
        <v>148</v>
      </c>
      <c r="C32" s="72" t="s">
        <v>233</v>
      </c>
      <c r="D32" s="73">
        <v>2</v>
      </c>
      <c r="E32" s="73">
        <v>2</v>
      </c>
      <c r="F32" s="73" t="s">
        <v>36</v>
      </c>
      <c r="G32" s="73">
        <v>0</v>
      </c>
      <c r="H32" s="72" t="s">
        <v>234</v>
      </c>
      <c r="I32" s="65" t="s">
        <v>151</v>
      </c>
      <c r="J32" s="74">
        <v>0</v>
      </c>
      <c r="K32" s="70">
        <f t="shared" si="2"/>
        <v>0</v>
      </c>
      <c r="L32" s="106"/>
    </row>
    <row r="33" spans="1:23">
      <c r="A33" s="16" t="s">
        <v>235</v>
      </c>
      <c r="B33" s="72" t="s">
        <v>148</v>
      </c>
      <c r="C33" s="72" t="s">
        <v>236</v>
      </c>
      <c r="D33" s="73">
        <v>4</v>
      </c>
      <c r="E33" s="73">
        <v>4</v>
      </c>
      <c r="F33" s="73" t="s">
        <v>36</v>
      </c>
      <c r="G33" s="73">
        <v>0</v>
      </c>
      <c r="H33" s="72" t="s">
        <v>234</v>
      </c>
      <c r="I33" s="65" t="s">
        <v>151</v>
      </c>
      <c r="J33" s="74">
        <v>0</v>
      </c>
      <c r="K33" s="70">
        <f t="shared" si="2"/>
        <v>0</v>
      </c>
      <c r="L33" s="106"/>
    </row>
    <row r="34" spans="1:23">
      <c r="A34" s="16" t="s">
        <v>237</v>
      </c>
      <c r="B34" s="72" t="s">
        <v>238</v>
      </c>
      <c r="C34" s="72" t="s">
        <v>239</v>
      </c>
      <c r="D34" s="73">
        <v>1</v>
      </c>
      <c r="E34" s="73">
        <v>0</v>
      </c>
      <c r="F34" s="73" t="s">
        <v>36</v>
      </c>
      <c r="G34" s="73">
        <v>1</v>
      </c>
      <c r="H34" s="72" t="s">
        <v>37</v>
      </c>
      <c r="I34" s="65" t="s">
        <v>156</v>
      </c>
      <c r="J34" s="74">
        <v>6.26</v>
      </c>
      <c r="K34" s="70">
        <f t="shared" si="2"/>
        <v>6.26</v>
      </c>
      <c r="L34" s="75" t="s">
        <v>240</v>
      </c>
    </row>
    <row r="35" spans="1:23">
      <c r="A35" s="16" t="s">
        <v>241</v>
      </c>
      <c r="B35" s="72" t="s">
        <v>242</v>
      </c>
      <c r="C35" s="72" t="s">
        <v>243</v>
      </c>
      <c r="D35" s="73">
        <v>1</v>
      </c>
      <c r="E35" s="73">
        <v>0</v>
      </c>
      <c r="F35" s="73" t="s">
        <v>244</v>
      </c>
      <c r="G35" s="73">
        <v>1</v>
      </c>
      <c r="H35" s="72" t="s">
        <v>37</v>
      </c>
      <c r="I35" s="65" t="s">
        <v>156</v>
      </c>
      <c r="J35" s="74">
        <v>7.59</v>
      </c>
      <c r="K35" s="70">
        <f t="shared" si="2"/>
        <v>7.59</v>
      </c>
      <c r="L35" s="75" t="s">
        <v>245</v>
      </c>
      <c r="M35" s="16"/>
      <c r="N35" s="72"/>
      <c r="O35" s="72"/>
      <c r="P35" s="73"/>
      <c r="Q35" s="73"/>
      <c r="R35" s="73"/>
      <c r="S35" s="73"/>
      <c r="T35" s="107"/>
      <c r="U35" s="74"/>
      <c r="V35" s="70"/>
      <c r="W35" s="16"/>
    </row>
    <row r="36" spans="1:23">
      <c r="A36" s="16" t="s">
        <v>246</v>
      </c>
      <c r="B36" s="72" t="s">
        <v>247</v>
      </c>
      <c r="C36" s="72" t="s">
        <v>248</v>
      </c>
      <c r="D36" s="73">
        <v>2</v>
      </c>
      <c r="E36" s="73">
        <v>0</v>
      </c>
      <c r="F36" s="73" t="s">
        <v>161</v>
      </c>
      <c r="G36" s="73">
        <v>1</v>
      </c>
      <c r="H36" s="72" t="s">
        <v>37</v>
      </c>
      <c r="I36" s="65" t="s">
        <v>156</v>
      </c>
      <c r="J36" s="74">
        <v>6.99</v>
      </c>
      <c r="K36" s="70">
        <f t="shared" si="2"/>
        <v>6.99</v>
      </c>
      <c r="L36" s="75" t="s">
        <v>249</v>
      </c>
      <c r="M36" s="16"/>
      <c r="N36" s="72"/>
      <c r="O36" s="72"/>
      <c r="P36" s="73"/>
      <c r="Q36" s="73"/>
      <c r="R36" s="73"/>
      <c r="S36" s="73"/>
      <c r="T36" s="107"/>
      <c r="U36" s="74"/>
      <c r="V36" s="70"/>
      <c r="W36" s="16"/>
    </row>
    <row r="37" spans="1:23"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</row>
    <row r="38" spans="1:23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</row>
    <row r="39" spans="1:23">
      <c r="A39" s="57"/>
      <c r="B39" s="57"/>
      <c r="C39" s="57"/>
      <c r="D39" s="57"/>
      <c r="E39" s="57"/>
      <c r="F39" s="57"/>
      <c r="G39" s="57"/>
      <c r="H39" s="57"/>
      <c r="I39" s="57"/>
      <c r="J39" s="57"/>
      <c r="K39" s="57"/>
      <c r="L39" s="57"/>
    </row>
    <row r="40" spans="1:23">
      <c r="A40" s="58"/>
      <c r="B40" s="58"/>
      <c r="C40" s="58"/>
      <c r="D40" s="58"/>
      <c r="E40" s="58"/>
      <c r="F40" s="58"/>
      <c r="G40" s="49"/>
      <c r="H40" s="49"/>
      <c r="I40" s="58"/>
      <c r="J40" s="49"/>
      <c r="K40" s="49"/>
      <c r="L40" s="49"/>
    </row>
    <row r="41" spans="1:23">
      <c r="A41" s="58"/>
      <c r="B41" s="49"/>
      <c r="C41" s="49"/>
      <c r="D41" s="58"/>
      <c r="E41" s="58"/>
      <c r="F41" s="58"/>
      <c r="G41" s="49"/>
      <c r="H41" s="49"/>
      <c r="I41" s="58"/>
      <c r="J41" s="49"/>
      <c r="K41" s="49"/>
      <c r="L41" s="49"/>
    </row>
    <row r="42" spans="1:23">
      <c r="A42" s="58"/>
      <c r="B42" s="49"/>
      <c r="C42" s="58"/>
      <c r="D42" s="58"/>
      <c r="E42" s="58"/>
      <c r="F42" s="58"/>
      <c r="G42" s="49"/>
      <c r="H42" s="49"/>
      <c r="I42" s="58"/>
      <c r="J42" s="49"/>
      <c r="K42" s="49"/>
      <c r="L42" s="49"/>
    </row>
    <row r="43" spans="1:23">
      <c r="A43" s="58"/>
      <c r="B43" s="49"/>
      <c r="C43" s="58"/>
      <c r="D43" s="58"/>
      <c r="E43" s="58"/>
      <c r="F43" s="58"/>
      <c r="G43" s="49"/>
      <c r="H43" s="49"/>
      <c r="I43" s="58"/>
      <c r="J43" s="49"/>
      <c r="K43" s="49"/>
      <c r="L43" s="49"/>
    </row>
    <row r="44" spans="1:23">
      <c r="A44" s="58"/>
      <c r="B44" s="59"/>
      <c r="C44" s="49"/>
      <c r="D44" s="58"/>
      <c r="E44" s="58"/>
      <c r="F44" s="60"/>
      <c r="G44" s="49"/>
      <c r="H44" s="49"/>
      <c r="I44" s="58"/>
      <c r="J44" s="49"/>
      <c r="K44" s="49"/>
      <c r="L44" s="49"/>
    </row>
    <row r="45" spans="1:23">
      <c r="A45" s="58"/>
      <c r="B45" s="58"/>
      <c r="C45" s="49"/>
      <c r="D45" s="58"/>
      <c r="E45" s="58"/>
      <c r="F45" s="60"/>
      <c r="G45" s="49"/>
      <c r="H45" s="49"/>
      <c r="I45" s="58"/>
      <c r="J45" s="49"/>
      <c r="K45" s="49"/>
      <c r="L45" s="49"/>
    </row>
    <row r="46" spans="1:23">
      <c r="A46" s="58"/>
      <c r="B46" s="58"/>
      <c r="C46" s="49"/>
      <c r="D46" s="58"/>
      <c r="E46" s="58"/>
      <c r="F46" s="60"/>
      <c r="G46" s="49"/>
      <c r="H46" s="49"/>
      <c r="I46" s="58"/>
      <c r="J46" s="49"/>
      <c r="K46" s="49"/>
      <c r="L46" s="49"/>
    </row>
    <row r="47" spans="1:23">
      <c r="A47" s="58"/>
      <c r="B47" s="58"/>
      <c r="C47" s="49"/>
      <c r="D47" s="58"/>
      <c r="E47" s="58"/>
      <c r="F47" s="60"/>
      <c r="G47" s="49"/>
      <c r="H47" s="49"/>
      <c r="I47" s="58"/>
      <c r="J47" s="49"/>
      <c r="K47" s="49"/>
      <c r="L47" s="49"/>
    </row>
    <row r="48" spans="1:23">
      <c r="A48" s="58"/>
      <c r="B48" s="58"/>
      <c r="C48" s="49"/>
      <c r="D48" s="58"/>
      <c r="E48" s="58"/>
      <c r="F48" s="60"/>
      <c r="G48" s="49"/>
      <c r="H48" s="49"/>
      <c r="I48" s="58"/>
      <c r="J48" s="49"/>
      <c r="K48" s="49"/>
      <c r="L48" s="49"/>
    </row>
    <row r="49" spans="1:12">
      <c r="A49" s="58"/>
      <c r="B49" s="58"/>
      <c r="C49" s="49"/>
      <c r="D49" s="58"/>
      <c r="E49" s="58"/>
      <c r="F49" s="60"/>
      <c r="G49" s="49"/>
      <c r="H49" s="49"/>
      <c r="I49" s="58"/>
      <c r="J49" s="49"/>
      <c r="K49" s="49"/>
      <c r="L49" s="49"/>
    </row>
    <row r="50" spans="1:12">
      <c r="A50" s="58"/>
      <c r="B50" s="58"/>
      <c r="C50" s="49"/>
      <c r="D50" s="58"/>
      <c r="E50" s="58"/>
      <c r="F50" s="60"/>
      <c r="G50" s="49"/>
      <c r="H50" s="49"/>
      <c r="I50" s="58"/>
      <c r="J50" s="49"/>
      <c r="K50" s="49"/>
      <c r="L50" s="49"/>
    </row>
    <row r="51" spans="1:12">
      <c r="A51" s="58"/>
      <c r="B51" s="58"/>
      <c r="C51" s="49"/>
      <c r="D51" s="58"/>
      <c r="E51" s="58"/>
      <c r="F51" s="60"/>
      <c r="G51" s="49"/>
      <c r="H51" s="49"/>
      <c r="I51" s="58"/>
      <c r="J51" s="49"/>
      <c r="K51" s="49"/>
      <c r="L51" s="49"/>
    </row>
    <row r="52" spans="1:12">
      <c r="A52" s="58"/>
      <c r="B52" s="58"/>
      <c r="C52" s="49"/>
      <c r="D52" s="58"/>
      <c r="E52" s="58"/>
      <c r="F52" s="60"/>
      <c r="G52" s="49"/>
      <c r="H52" s="49"/>
      <c r="I52" s="58"/>
      <c r="J52" s="49"/>
      <c r="K52" s="49"/>
      <c r="L52" s="49"/>
    </row>
    <row r="53" spans="1:12">
      <c r="A53" s="58"/>
      <c r="B53" s="58"/>
      <c r="C53" s="49"/>
      <c r="D53" s="58"/>
      <c r="E53" s="58"/>
      <c r="F53" s="60"/>
      <c r="G53" s="49"/>
      <c r="H53" s="49"/>
      <c r="I53" s="58"/>
      <c r="J53" s="49"/>
      <c r="K53" s="49"/>
      <c r="L53" s="49"/>
    </row>
    <row r="54" spans="1:12">
      <c r="A54" s="58"/>
      <c r="B54" s="58"/>
      <c r="C54" s="49"/>
      <c r="D54" s="58"/>
      <c r="E54" s="58"/>
      <c r="F54" s="60"/>
      <c r="G54" s="49"/>
      <c r="H54" s="49"/>
      <c r="I54" s="58"/>
      <c r="J54" s="49"/>
      <c r="K54" s="49"/>
      <c r="L54" s="49"/>
    </row>
    <row r="55" spans="1:12">
      <c r="F55" s="60"/>
    </row>
    <row r="56" spans="1:12">
      <c r="F56" s="60"/>
    </row>
    <row r="57" spans="1:12">
      <c r="F57" s="56"/>
    </row>
    <row r="58" spans="1:12">
      <c r="F58" s="56"/>
    </row>
    <row r="59" spans="1:12">
      <c r="F59" s="56"/>
    </row>
    <row r="64" spans="1:12">
      <c r="A64" s="220"/>
      <c r="B64" s="221"/>
      <c r="C64" s="221"/>
      <c r="D64" s="221"/>
      <c r="E64" s="221"/>
      <c r="F64" s="221"/>
      <c r="G64" s="221"/>
      <c r="H64" s="221"/>
      <c r="I64" s="221"/>
      <c r="J64" s="221"/>
      <c r="K64" s="221"/>
      <c r="L64" s="222"/>
    </row>
  </sheetData>
  <mergeCells count="4">
    <mergeCell ref="A6:L6"/>
    <mergeCell ref="A20:L20"/>
    <mergeCell ref="A27:L27"/>
    <mergeCell ref="A64:L64"/>
  </mergeCells>
  <dataValidations count="1">
    <dataValidation type="list" allowBlank="1" sqref="I7:I19 I21:I26 I28:I36" xr:uid="{00000000-0002-0000-0300-000000000000}">
      <formula1>"Built,Donated,Purchased,Inherited,Other"</formula1>
    </dataValidation>
  </dataValidations>
  <hyperlinks>
    <hyperlink ref="L8" r:id="rId1" xr:uid="{00000000-0004-0000-0300-000000000000}"/>
    <hyperlink ref="L9" r:id="rId2" xr:uid="{00000000-0004-0000-0300-000001000000}"/>
    <hyperlink ref="L10" r:id="rId3" xr:uid="{00000000-0004-0000-0300-000002000000}"/>
    <hyperlink ref="L11" r:id="rId4" xr:uid="{00000000-0004-0000-0300-000003000000}"/>
    <hyperlink ref="L12" r:id="rId5" xr:uid="{00000000-0004-0000-0300-000004000000}"/>
    <hyperlink ref="L13" r:id="rId6" xr:uid="{00000000-0004-0000-0300-000005000000}"/>
    <hyperlink ref="L14" r:id="rId7" xr:uid="{00000000-0004-0000-0300-000006000000}"/>
    <hyperlink ref="L15" r:id="rId8" xr:uid="{00000000-0004-0000-0300-000007000000}"/>
    <hyperlink ref="L16" r:id="rId9" xr:uid="{00000000-0004-0000-0300-000008000000}"/>
    <hyperlink ref="L17" r:id="rId10" xr:uid="{00000000-0004-0000-0300-000009000000}"/>
    <hyperlink ref="L18" r:id="rId11" xr:uid="{00000000-0004-0000-0300-00000A000000}"/>
    <hyperlink ref="L21" r:id="rId12" xr:uid="{00000000-0004-0000-0300-00000B000000}"/>
    <hyperlink ref="L22" r:id="rId13" xr:uid="{00000000-0004-0000-0300-00000C000000}"/>
    <hyperlink ref="L23" r:id="rId14" xr:uid="{00000000-0004-0000-0300-00000D000000}"/>
    <hyperlink ref="L24" r:id="rId15" xr:uid="{00000000-0004-0000-0300-00000E000000}"/>
    <hyperlink ref="L25" r:id="rId16" xr:uid="{00000000-0004-0000-0300-00000F000000}"/>
    <hyperlink ref="L26" r:id="rId17" xr:uid="{00000000-0004-0000-0300-000010000000}"/>
    <hyperlink ref="L28" r:id="rId18" xr:uid="{00000000-0004-0000-0300-000011000000}"/>
    <hyperlink ref="L29" r:id="rId19" xr:uid="{00000000-0004-0000-0300-000012000000}"/>
    <hyperlink ref="L30" r:id="rId20" xr:uid="{00000000-0004-0000-0300-000013000000}"/>
    <hyperlink ref="L31" r:id="rId21" xr:uid="{00000000-0004-0000-0300-000014000000}"/>
    <hyperlink ref="L34" r:id="rId22" xr:uid="{00000000-0004-0000-0300-000015000000}"/>
    <hyperlink ref="L35" r:id="rId23" xr:uid="{00000000-0004-0000-0300-000016000000}"/>
    <hyperlink ref="L36" r:id="rId24" xr:uid="{00000000-0004-0000-0300-000017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outlinePr summaryBelow="0" summaryRight="0"/>
  </sheetPr>
  <dimension ref="A1:Y55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33.28515625" customWidth="1"/>
    <col min="4" max="5" width="17.28515625" customWidth="1"/>
    <col min="7" max="7" width="19.85546875" customWidth="1"/>
    <col min="11" max="11" width="104.140625" hidden="1" customWidth="1"/>
  </cols>
  <sheetData>
    <row r="1" spans="1:25" ht="15.75">
      <c r="A1" s="1" t="s">
        <v>133</v>
      </c>
    </row>
    <row r="2" spans="1:25" ht="15.75">
      <c r="A2" s="1" t="s">
        <v>250</v>
      </c>
    </row>
    <row r="3" spans="1:25" ht="15.75">
      <c r="A3" s="1" t="s">
        <v>135</v>
      </c>
    </row>
    <row r="4" spans="1:25" ht="31.5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13</v>
      </c>
      <c r="L4" s="37" t="s">
        <v>251</v>
      </c>
    </row>
    <row r="5" spans="1:25" ht="76.5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5" t="s">
        <v>139</v>
      </c>
      <c r="H5" s="5" t="s">
        <v>20</v>
      </c>
      <c r="I5" s="6" t="s">
        <v>140</v>
      </c>
      <c r="J5" s="5" t="s">
        <v>22</v>
      </c>
      <c r="K5" s="5" t="s">
        <v>24</v>
      </c>
    </row>
    <row r="6" spans="1:25" ht="25.5">
      <c r="A6" s="108" t="s">
        <v>252</v>
      </c>
      <c r="B6" s="108" t="s">
        <v>253</v>
      </c>
      <c r="C6" s="108" t="s">
        <v>254</v>
      </c>
      <c r="D6" s="108">
        <v>6</v>
      </c>
      <c r="E6" s="108">
        <v>0</v>
      </c>
      <c r="F6" s="108" t="s">
        <v>255</v>
      </c>
      <c r="G6" s="108" t="s">
        <v>256</v>
      </c>
      <c r="H6" s="109" t="s">
        <v>156</v>
      </c>
      <c r="I6" s="110">
        <v>18.635000000000002</v>
      </c>
      <c r="J6" s="111">
        <f t="shared" ref="J6:J39" si="0">(D6-E6)*I6</f>
        <v>111.81</v>
      </c>
      <c r="K6" s="48"/>
    </row>
    <row r="7" spans="1:25" ht="25.5">
      <c r="A7" s="108" t="s">
        <v>257</v>
      </c>
      <c r="B7" s="108" t="s">
        <v>253</v>
      </c>
      <c r="C7" s="108" t="s">
        <v>254</v>
      </c>
      <c r="D7" s="108">
        <v>4</v>
      </c>
      <c r="E7" s="108">
        <v>0</v>
      </c>
      <c r="F7" s="108" t="s">
        <v>255</v>
      </c>
      <c r="G7" s="108" t="s">
        <v>256</v>
      </c>
      <c r="H7" s="109" t="s">
        <v>156</v>
      </c>
      <c r="I7" s="110">
        <v>25.16</v>
      </c>
      <c r="J7" s="111">
        <f t="shared" si="0"/>
        <v>100.64</v>
      </c>
      <c r="K7" s="19"/>
    </row>
    <row r="8" spans="1:25" ht="25.5">
      <c r="A8" s="108" t="s">
        <v>258</v>
      </c>
      <c r="B8" s="108" t="s">
        <v>253</v>
      </c>
      <c r="C8" s="108" t="s">
        <v>254</v>
      </c>
      <c r="D8" s="108">
        <v>4</v>
      </c>
      <c r="E8" s="108">
        <v>0</v>
      </c>
      <c r="F8" s="108" t="s">
        <v>255</v>
      </c>
      <c r="G8" s="108" t="s">
        <v>256</v>
      </c>
      <c r="H8" s="109" t="s">
        <v>156</v>
      </c>
      <c r="I8" s="110">
        <v>26.9</v>
      </c>
      <c r="J8" s="111">
        <f t="shared" si="0"/>
        <v>107.6</v>
      </c>
      <c r="K8" s="19"/>
    </row>
    <row r="9" spans="1:25" ht="25.5">
      <c r="A9" s="108" t="s">
        <v>259</v>
      </c>
      <c r="B9" s="112" t="s">
        <v>260</v>
      </c>
      <c r="C9" s="108" t="s">
        <v>261</v>
      </c>
      <c r="D9" s="109">
        <v>4</v>
      </c>
      <c r="E9" s="109">
        <v>0</v>
      </c>
      <c r="F9" s="112" t="s">
        <v>262</v>
      </c>
      <c r="G9" s="108" t="s">
        <v>256</v>
      </c>
      <c r="H9" s="109" t="s">
        <v>156</v>
      </c>
      <c r="I9" s="113">
        <v>17.9575</v>
      </c>
      <c r="J9" s="111">
        <f t="shared" si="0"/>
        <v>71.83</v>
      </c>
      <c r="K9" s="51"/>
    </row>
    <row r="10" spans="1:25" ht="25.5">
      <c r="A10" s="108" t="s">
        <v>263</v>
      </c>
      <c r="B10" s="112" t="s">
        <v>260</v>
      </c>
      <c r="C10" s="108" t="s">
        <v>261</v>
      </c>
      <c r="D10" s="114">
        <v>2</v>
      </c>
      <c r="E10" s="114">
        <v>0</v>
      </c>
      <c r="F10" s="112" t="s">
        <v>262</v>
      </c>
      <c r="G10" s="108" t="s">
        <v>256</v>
      </c>
      <c r="H10" s="109" t="s">
        <v>156</v>
      </c>
      <c r="I10" s="115">
        <v>17.201499999999999</v>
      </c>
      <c r="J10" s="111">
        <f t="shared" si="0"/>
        <v>34.402999999999999</v>
      </c>
      <c r="K10" s="19"/>
    </row>
    <row r="11" spans="1:25" ht="25.5">
      <c r="A11" s="108" t="s">
        <v>264</v>
      </c>
      <c r="B11" s="112" t="s">
        <v>260</v>
      </c>
      <c r="C11" s="108" t="s">
        <v>261</v>
      </c>
      <c r="D11" s="116">
        <v>4</v>
      </c>
      <c r="E11" s="116">
        <v>0</v>
      </c>
      <c r="F11" s="112" t="s">
        <v>262</v>
      </c>
      <c r="G11" s="108" t="s">
        <v>256</v>
      </c>
      <c r="H11" s="109" t="s">
        <v>156</v>
      </c>
      <c r="I11" s="117">
        <v>3.8769999999999998</v>
      </c>
      <c r="J11" s="111">
        <f t="shared" si="0"/>
        <v>15.507999999999999</v>
      </c>
      <c r="K11" s="52"/>
    </row>
    <row r="12" spans="1:25" ht="25.5">
      <c r="A12" s="114" t="s">
        <v>265</v>
      </c>
      <c r="B12" s="114" t="s">
        <v>266</v>
      </c>
      <c r="C12" s="114"/>
      <c r="D12" s="114">
        <v>15</v>
      </c>
      <c r="E12" s="114">
        <v>0</v>
      </c>
      <c r="F12" s="112" t="s">
        <v>262</v>
      </c>
      <c r="G12" s="108" t="s">
        <v>256</v>
      </c>
      <c r="H12" s="109" t="s">
        <v>156</v>
      </c>
      <c r="I12" s="118">
        <v>3.91</v>
      </c>
      <c r="J12" s="111">
        <f t="shared" si="0"/>
        <v>58.650000000000006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 ht="25.5">
      <c r="A13" s="119" t="s">
        <v>265</v>
      </c>
      <c r="B13" s="119" t="s">
        <v>267</v>
      </c>
      <c r="C13" s="119"/>
      <c r="D13" s="119">
        <v>4</v>
      </c>
      <c r="E13" s="119">
        <v>0</v>
      </c>
      <c r="F13" s="112" t="s">
        <v>262</v>
      </c>
      <c r="G13" s="108" t="s">
        <v>256</v>
      </c>
      <c r="H13" s="109" t="s">
        <v>156</v>
      </c>
      <c r="I13" s="120">
        <v>7.39</v>
      </c>
      <c r="J13" s="111">
        <f t="shared" si="0"/>
        <v>29.56</v>
      </c>
      <c r="K13" s="53"/>
    </row>
    <row r="14" spans="1:25" ht="25.5">
      <c r="A14" s="114" t="s">
        <v>268</v>
      </c>
      <c r="B14" s="114" t="s">
        <v>269</v>
      </c>
      <c r="C14" s="114"/>
      <c r="D14" s="114">
        <v>4</v>
      </c>
      <c r="E14" s="114">
        <v>0</v>
      </c>
      <c r="F14" s="112" t="s">
        <v>262</v>
      </c>
      <c r="G14" s="108" t="s">
        <v>256</v>
      </c>
      <c r="H14" s="109" t="s">
        <v>156</v>
      </c>
      <c r="I14" s="118">
        <v>9.08</v>
      </c>
      <c r="J14" s="111">
        <f t="shared" si="0"/>
        <v>36.32</v>
      </c>
      <c r="K14" s="19"/>
    </row>
    <row r="15" spans="1:25" ht="25.5">
      <c r="A15" s="114" t="s">
        <v>270</v>
      </c>
      <c r="B15" s="114" t="s">
        <v>271</v>
      </c>
      <c r="C15" s="114"/>
      <c r="D15" s="114">
        <v>8</v>
      </c>
      <c r="E15" s="114">
        <v>0</v>
      </c>
      <c r="F15" s="112" t="s">
        <v>262</v>
      </c>
      <c r="G15" s="108" t="s">
        <v>256</v>
      </c>
      <c r="H15" s="109" t="s">
        <v>156</v>
      </c>
      <c r="I15" s="118">
        <v>5.85</v>
      </c>
      <c r="J15" s="111">
        <f t="shared" si="0"/>
        <v>46.8</v>
      </c>
      <c r="K15" s="19"/>
    </row>
    <row r="16" spans="1:25" ht="25.5">
      <c r="A16" s="114" t="s">
        <v>272</v>
      </c>
      <c r="B16" s="114" t="s">
        <v>273</v>
      </c>
      <c r="C16" s="121"/>
      <c r="D16" s="114">
        <v>2</v>
      </c>
      <c r="E16" s="114">
        <v>0</v>
      </c>
      <c r="F16" s="112" t="s">
        <v>262</v>
      </c>
      <c r="G16" s="108" t="s">
        <v>256</v>
      </c>
      <c r="H16" s="109" t="s">
        <v>156</v>
      </c>
      <c r="I16" s="118">
        <v>8.3000000000000007</v>
      </c>
      <c r="J16" s="111">
        <f t="shared" si="0"/>
        <v>16.600000000000001</v>
      </c>
      <c r="K16" s="20"/>
    </row>
    <row r="17" spans="1:12" ht="25.5">
      <c r="A17" s="114" t="s">
        <v>274</v>
      </c>
      <c r="B17" s="114" t="s">
        <v>266</v>
      </c>
      <c r="C17" s="114"/>
      <c r="D17" s="114">
        <v>8</v>
      </c>
      <c r="E17" s="114">
        <v>0</v>
      </c>
      <c r="F17" s="112" t="s">
        <v>262</v>
      </c>
      <c r="G17" s="108" t="s">
        <v>256</v>
      </c>
      <c r="H17" s="109" t="s">
        <v>156</v>
      </c>
      <c r="I17" s="118">
        <v>3.94</v>
      </c>
      <c r="J17" s="111">
        <f t="shared" si="0"/>
        <v>31.52</v>
      </c>
      <c r="K17" s="20"/>
    </row>
    <row r="18" spans="1:12" ht="25.5">
      <c r="A18" s="114" t="s">
        <v>275</v>
      </c>
      <c r="B18" s="114" t="s">
        <v>276</v>
      </c>
      <c r="C18" s="114"/>
      <c r="D18" s="114">
        <v>4</v>
      </c>
      <c r="E18" s="114">
        <v>0</v>
      </c>
      <c r="F18" s="112" t="s">
        <v>262</v>
      </c>
      <c r="G18" s="108" t="s">
        <v>256</v>
      </c>
      <c r="H18" s="109" t="s">
        <v>156</v>
      </c>
      <c r="I18" s="118">
        <v>18.05</v>
      </c>
      <c r="J18" s="111">
        <f t="shared" si="0"/>
        <v>72.2</v>
      </c>
      <c r="K18" s="20"/>
    </row>
    <row r="19" spans="1:12" ht="12.75">
      <c r="A19" s="114" t="s">
        <v>277</v>
      </c>
      <c r="B19" s="114" t="s">
        <v>278</v>
      </c>
      <c r="C19" s="122" t="s">
        <v>279</v>
      </c>
      <c r="D19" s="123">
        <v>6</v>
      </c>
      <c r="E19" s="114">
        <v>0</v>
      </c>
      <c r="F19" s="114" t="s">
        <v>280</v>
      </c>
      <c r="G19" s="114" t="s">
        <v>37</v>
      </c>
      <c r="H19" s="109" t="s">
        <v>156</v>
      </c>
      <c r="I19" s="118">
        <v>9.49</v>
      </c>
      <c r="J19" s="111">
        <f t="shared" si="0"/>
        <v>56.94</v>
      </c>
      <c r="K19" s="20"/>
      <c r="L19" s="124" t="s">
        <v>281</v>
      </c>
    </row>
    <row r="20" spans="1:12">
      <c r="A20" s="114" t="s">
        <v>277</v>
      </c>
      <c r="B20" s="114" t="s">
        <v>282</v>
      </c>
      <c r="C20" s="125" t="s">
        <v>283</v>
      </c>
      <c r="D20" s="123">
        <v>1</v>
      </c>
      <c r="E20" s="114">
        <v>0</v>
      </c>
      <c r="F20" s="114" t="s">
        <v>284</v>
      </c>
      <c r="G20" s="114" t="s">
        <v>37</v>
      </c>
      <c r="H20" s="109" t="s">
        <v>156</v>
      </c>
      <c r="I20" s="118">
        <v>9.26</v>
      </c>
      <c r="J20" s="111">
        <f t="shared" si="0"/>
        <v>9.26</v>
      </c>
      <c r="K20" s="20"/>
      <c r="L20" s="37" t="s">
        <v>281</v>
      </c>
    </row>
    <row r="21" spans="1:12">
      <c r="A21" s="114" t="s">
        <v>277</v>
      </c>
      <c r="B21" s="114" t="s">
        <v>285</v>
      </c>
      <c r="C21" s="126" t="s">
        <v>286</v>
      </c>
      <c r="D21" s="123">
        <v>1</v>
      </c>
      <c r="E21" s="114">
        <v>0</v>
      </c>
      <c r="F21" s="114" t="s">
        <v>287</v>
      </c>
      <c r="G21" s="114" t="s">
        <v>37</v>
      </c>
      <c r="H21" s="109" t="s">
        <v>156</v>
      </c>
      <c r="I21" s="118">
        <v>8.0299999999999994</v>
      </c>
      <c r="J21" s="111">
        <f t="shared" si="0"/>
        <v>8.0299999999999994</v>
      </c>
      <c r="K21" s="20"/>
      <c r="L21" s="37" t="s">
        <v>281</v>
      </c>
    </row>
    <row r="22" spans="1:12">
      <c r="A22" s="114" t="s">
        <v>277</v>
      </c>
      <c r="B22" s="114" t="s">
        <v>288</v>
      </c>
      <c r="C22" s="127" t="s">
        <v>289</v>
      </c>
      <c r="D22" s="123">
        <v>2</v>
      </c>
      <c r="E22" s="114">
        <v>0</v>
      </c>
      <c r="F22" s="114" t="s">
        <v>290</v>
      </c>
      <c r="G22" s="114" t="s">
        <v>37</v>
      </c>
      <c r="H22" s="109" t="s">
        <v>156</v>
      </c>
      <c r="I22" s="118">
        <v>13.99</v>
      </c>
      <c r="J22" s="111">
        <f t="shared" si="0"/>
        <v>27.98</v>
      </c>
      <c r="K22" s="20"/>
      <c r="L22" s="37" t="s">
        <v>281</v>
      </c>
    </row>
    <row r="23" spans="1:12" ht="25.5">
      <c r="A23" s="114" t="s">
        <v>277</v>
      </c>
      <c r="B23" s="114" t="s">
        <v>291</v>
      </c>
      <c r="C23" s="126" t="s">
        <v>292</v>
      </c>
      <c r="D23" s="123">
        <v>1</v>
      </c>
      <c r="E23" s="114">
        <v>0</v>
      </c>
      <c r="F23" s="114" t="s">
        <v>290</v>
      </c>
      <c r="G23" s="114" t="s">
        <v>37</v>
      </c>
      <c r="H23" s="109" t="s">
        <v>156</v>
      </c>
      <c r="I23" s="118">
        <v>8.99</v>
      </c>
      <c r="J23" s="111">
        <f t="shared" si="0"/>
        <v>8.99</v>
      </c>
      <c r="L23" s="37" t="s">
        <v>281</v>
      </c>
    </row>
    <row r="24" spans="1:12" ht="25.5">
      <c r="A24" s="114" t="s">
        <v>277</v>
      </c>
      <c r="B24" s="114" t="s">
        <v>293</v>
      </c>
      <c r="C24" s="114"/>
      <c r="D24" s="114">
        <v>8</v>
      </c>
      <c r="E24" s="114">
        <v>36</v>
      </c>
      <c r="F24" s="114"/>
      <c r="G24" s="114"/>
      <c r="H24" s="109" t="s">
        <v>30</v>
      </c>
      <c r="I24" s="128"/>
      <c r="J24" s="111">
        <f t="shared" si="0"/>
        <v>0</v>
      </c>
      <c r="K24" s="49"/>
    </row>
    <row r="25" spans="1:12" ht="12.75">
      <c r="A25" s="114" t="s">
        <v>277</v>
      </c>
      <c r="B25" s="114" t="s">
        <v>294</v>
      </c>
      <c r="C25" s="114"/>
      <c r="D25" s="114">
        <v>8</v>
      </c>
      <c r="E25" s="114">
        <v>24</v>
      </c>
      <c r="F25" s="114"/>
      <c r="G25" s="114"/>
      <c r="H25" s="109" t="s">
        <v>30</v>
      </c>
      <c r="I25" s="128"/>
      <c r="J25" s="111">
        <f t="shared" si="0"/>
        <v>0</v>
      </c>
      <c r="K25" s="49"/>
    </row>
    <row r="26" spans="1:12">
      <c r="A26" s="114" t="s">
        <v>295</v>
      </c>
      <c r="B26" s="114" t="s">
        <v>296</v>
      </c>
      <c r="C26" s="126" t="s">
        <v>297</v>
      </c>
      <c r="D26" s="114">
        <v>3</v>
      </c>
      <c r="E26" s="114"/>
      <c r="F26" s="114" t="s">
        <v>298</v>
      </c>
      <c r="G26" s="114" t="s">
        <v>37</v>
      </c>
      <c r="H26" s="109" t="s">
        <v>156</v>
      </c>
      <c r="I26" s="118">
        <v>13.99</v>
      </c>
      <c r="J26" s="111">
        <f t="shared" si="0"/>
        <v>41.97</v>
      </c>
      <c r="K26" s="49"/>
      <c r="L26" s="37" t="s">
        <v>281</v>
      </c>
    </row>
    <row r="27" spans="1:12">
      <c r="A27" s="114" t="s">
        <v>295</v>
      </c>
      <c r="B27" s="114" t="s">
        <v>299</v>
      </c>
      <c r="C27" s="126" t="s">
        <v>300</v>
      </c>
      <c r="D27" s="114">
        <v>2</v>
      </c>
      <c r="E27" s="114"/>
      <c r="F27" s="114" t="s">
        <v>301</v>
      </c>
      <c r="G27" s="114" t="s">
        <v>37</v>
      </c>
      <c r="H27" s="109" t="s">
        <v>156</v>
      </c>
      <c r="I27" s="118">
        <v>9.81</v>
      </c>
      <c r="J27" s="111">
        <f t="shared" si="0"/>
        <v>19.62</v>
      </c>
      <c r="K27" s="49"/>
      <c r="L27" s="37" t="s">
        <v>281</v>
      </c>
    </row>
    <row r="28" spans="1:12">
      <c r="A28" s="114" t="s">
        <v>295</v>
      </c>
      <c r="B28" s="114" t="s">
        <v>302</v>
      </c>
      <c r="C28" s="126" t="s">
        <v>303</v>
      </c>
      <c r="D28" s="114">
        <v>2</v>
      </c>
      <c r="E28" s="114"/>
      <c r="F28" s="114" t="s">
        <v>304</v>
      </c>
      <c r="G28" s="114" t="s">
        <v>37</v>
      </c>
      <c r="H28" s="109" t="s">
        <v>156</v>
      </c>
      <c r="I28" s="118">
        <v>6.99</v>
      </c>
      <c r="J28" s="111">
        <f t="shared" si="0"/>
        <v>13.98</v>
      </c>
      <c r="K28" s="49"/>
      <c r="L28" s="37" t="s">
        <v>281</v>
      </c>
    </row>
    <row r="29" spans="1:12">
      <c r="A29" s="114" t="s">
        <v>305</v>
      </c>
      <c r="B29" s="114" t="s">
        <v>306</v>
      </c>
      <c r="C29" s="126" t="s">
        <v>307</v>
      </c>
      <c r="D29" s="129">
        <v>1</v>
      </c>
      <c r="E29" s="114"/>
      <c r="F29" s="114" t="s">
        <v>284</v>
      </c>
      <c r="G29" s="114" t="s">
        <v>37</v>
      </c>
      <c r="H29" s="109" t="s">
        <v>156</v>
      </c>
      <c r="I29" s="118">
        <v>9.99</v>
      </c>
      <c r="J29" s="111">
        <f t="shared" si="0"/>
        <v>9.99</v>
      </c>
      <c r="K29" s="57"/>
      <c r="L29" s="37" t="s">
        <v>281</v>
      </c>
    </row>
    <row r="30" spans="1:12">
      <c r="A30" s="114" t="s">
        <v>305</v>
      </c>
      <c r="B30" s="114" t="s">
        <v>308</v>
      </c>
      <c r="C30" s="130" t="s">
        <v>309</v>
      </c>
      <c r="D30" s="131"/>
      <c r="E30" s="114"/>
      <c r="F30" s="114"/>
      <c r="G30" s="114" t="s">
        <v>37</v>
      </c>
      <c r="H30" s="109" t="s">
        <v>156</v>
      </c>
      <c r="I30" s="118"/>
      <c r="J30" s="111">
        <f t="shared" si="0"/>
        <v>0</v>
      </c>
      <c r="K30" s="49"/>
    </row>
    <row r="31" spans="1:12" ht="12.75" customHeight="1">
      <c r="A31" s="114" t="s">
        <v>305</v>
      </c>
      <c r="B31" s="114" t="s">
        <v>310</v>
      </c>
      <c r="C31" s="114" t="s">
        <v>311</v>
      </c>
      <c r="D31" s="114">
        <v>3</v>
      </c>
      <c r="E31" s="114"/>
      <c r="F31" s="114" t="s">
        <v>312</v>
      </c>
      <c r="G31" s="114" t="s">
        <v>37</v>
      </c>
      <c r="H31" s="109" t="s">
        <v>156</v>
      </c>
      <c r="I31" s="118">
        <v>10.09</v>
      </c>
      <c r="J31" s="111">
        <f t="shared" si="0"/>
        <v>30.27</v>
      </c>
      <c r="K31" s="49"/>
      <c r="L31" s="124" t="s">
        <v>281</v>
      </c>
    </row>
    <row r="32" spans="1:12" ht="12.75">
      <c r="A32" s="114" t="s">
        <v>313</v>
      </c>
      <c r="B32" s="114"/>
      <c r="C32" s="132" t="s">
        <v>314</v>
      </c>
      <c r="D32" s="114">
        <v>1</v>
      </c>
      <c r="E32" s="114"/>
      <c r="F32" s="114" t="s">
        <v>315</v>
      </c>
      <c r="G32" s="114" t="s">
        <v>37</v>
      </c>
      <c r="H32" s="109" t="s">
        <v>156</v>
      </c>
      <c r="I32" s="118">
        <v>44.99</v>
      </c>
      <c r="J32" s="111">
        <f t="shared" si="0"/>
        <v>44.99</v>
      </c>
      <c r="K32" s="49"/>
    </row>
    <row r="33" spans="1:11" ht="12.75">
      <c r="A33" s="114"/>
      <c r="B33" s="114"/>
      <c r="C33" s="114"/>
      <c r="D33" s="114"/>
      <c r="E33" s="114"/>
      <c r="F33" s="114"/>
      <c r="G33" s="114"/>
      <c r="H33" s="109"/>
      <c r="I33" s="118"/>
      <c r="J33" s="111">
        <f t="shared" si="0"/>
        <v>0</v>
      </c>
      <c r="K33" s="49"/>
    </row>
    <row r="34" spans="1:11" ht="12.75">
      <c r="A34" s="114"/>
      <c r="B34" s="114"/>
      <c r="C34" s="114"/>
      <c r="D34" s="114"/>
      <c r="E34" s="114"/>
      <c r="F34" s="114"/>
      <c r="G34" s="114"/>
      <c r="H34" s="109"/>
      <c r="I34" s="128"/>
      <c r="J34" s="111">
        <f t="shared" si="0"/>
        <v>0</v>
      </c>
      <c r="K34" s="49"/>
    </row>
    <row r="35" spans="1:11" ht="12.75">
      <c r="A35" s="114"/>
      <c r="B35" s="114"/>
      <c r="C35" s="114"/>
      <c r="D35" s="114"/>
      <c r="E35" s="114"/>
      <c r="F35" s="114"/>
      <c r="G35" s="114"/>
      <c r="H35" s="109"/>
      <c r="I35" s="128"/>
      <c r="J35" s="111">
        <f t="shared" si="0"/>
        <v>0</v>
      </c>
      <c r="K35" s="49"/>
    </row>
    <row r="36" spans="1:11" ht="12.75">
      <c r="A36" s="114"/>
      <c r="B36" s="114"/>
      <c r="C36" s="114"/>
      <c r="D36" s="114"/>
      <c r="E36" s="114"/>
      <c r="F36" s="114"/>
      <c r="G36" s="114"/>
      <c r="H36" s="109"/>
      <c r="I36" s="128"/>
      <c r="J36" s="111">
        <f t="shared" si="0"/>
        <v>0</v>
      </c>
      <c r="K36" s="49"/>
    </row>
    <row r="37" spans="1:11" ht="12.75">
      <c r="A37" s="114"/>
      <c r="B37" s="114"/>
      <c r="C37" s="114"/>
      <c r="D37" s="114"/>
      <c r="E37" s="114"/>
      <c r="F37" s="114"/>
      <c r="G37" s="114"/>
      <c r="H37" s="109"/>
      <c r="I37" s="128"/>
      <c r="J37" s="111">
        <f t="shared" si="0"/>
        <v>0</v>
      </c>
      <c r="K37" s="49"/>
    </row>
    <row r="38" spans="1:11" ht="12.75">
      <c r="A38" s="114"/>
      <c r="B38" s="114"/>
      <c r="C38" s="114"/>
      <c r="D38" s="114"/>
      <c r="E38" s="114"/>
      <c r="F38" s="114"/>
      <c r="G38" s="114"/>
      <c r="H38" s="109"/>
      <c r="I38" s="128"/>
      <c r="J38" s="111">
        <f t="shared" si="0"/>
        <v>0</v>
      </c>
      <c r="K38" s="49"/>
    </row>
    <row r="39" spans="1:11" ht="12.75">
      <c r="A39" s="114"/>
      <c r="B39" s="114"/>
      <c r="C39" s="114"/>
      <c r="D39" s="114"/>
      <c r="E39" s="114"/>
      <c r="F39" s="114"/>
      <c r="G39" s="114"/>
      <c r="H39" s="109"/>
      <c r="I39" s="128"/>
      <c r="J39" s="111">
        <f t="shared" si="0"/>
        <v>0</v>
      </c>
      <c r="K39" s="49"/>
    </row>
    <row r="40" spans="1:11" ht="12.75">
      <c r="A40" s="114"/>
      <c r="B40" s="114"/>
      <c r="C40" s="114"/>
      <c r="D40" s="114"/>
      <c r="E40" s="114"/>
      <c r="F40" s="114"/>
      <c r="G40" s="114"/>
      <c r="H40" s="109"/>
      <c r="I40" s="128"/>
      <c r="J40" s="111"/>
      <c r="K40" s="49"/>
    </row>
    <row r="41" spans="1:11" ht="12.75">
      <c r="A41" s="114"/>
      <c r="B41" s="114"/>
      <c r="C41" s="114"/>
      <c r="D41" s="114"/>
      <c r="E41" s="114"/>
      <c r="F41" s="114"/>
      <c r="G41" s="114"/>
      <c r="H41" s="109"/>
      <c r="I41" s="128"/>
      <c r="J41" s="111"/>
      <c r="K41" s="49"/>
    </row>
    <row r="42" spans="1:11" ht="12.75">
      <c r="A42" s="58"/>
      <c r="B42" s="58"/>
      <c r="C42" s="49"/>
      <c r="D42" s="58"/>
      <c r="E42" s="58"/>
      <c r="F42" s="60"/>
      <c r="G42" s="49"/>
      <c r="H42" s="58"/>
      <c r="I42" s="49"/>
      <c r="J42" s="49"/>
      <c r="K42" s="49"/>
    </row>
    <row r="43" spans="1:11" ht="12.75">
      <c r="A43" s="58"/>
      <c r="B43" s="58"/>
      <c r="C43" s="49"/>
      <c r="D43" s="58"/>
      <c r="E43" s="58"/>
      <c r="F43" s="60"/>
      <c r="G43" s="49"/>
      <c r="H43" s="58"/>
      <c r="I43" s="49"/>
      <c r="J43" s="49"/>
      <c r="K43" s="49"/>
    </row>
    <row r="44" spans="1:11" ht="12.75">
      <c r="A44" s="58"/>
      <c r="B44" s="58"/>
      <c r="C44" s="49"/>
      <c r="D44" s="58"/>
      <c r="E44" s="58"/>
      <c r="F44" s="60"/>
      <c r="G44" s="49"/>
      <c r="H44" s="58"/>
      <c r="I44" s="49"/>
      <c r="J44" s="49"/>
      <c r="K44" s="49"/>
    </row>
    <row r="45" spans="1:11" ht="12.75">
      <c r="A45" s="58"/>
      <c r="B45" s="58"/>
      <c r="C45" s="49"/>
      <c r="D45" s="58"/>
      <c r="E45" s="58"/>
      <c r="F45" s="60"/>
      <c r="G45" s="49"/>
      <c r="H45" s="58"/>
      <c r="I45" s="49"/>
      <c r="J45" s="49"/>
      <c r="K45" s="49"/>
    </row>
    <row r="46" spans="1:11" ht="12.75">
      <c r="F46" s="60"/>
    </row>
    <row r="47" spans="1:11" ht="12.75">
      <c r="F47" s="60"/>
    </row>
    <row r="48" spans="1:11" ht="12.75">
      <c r="F48" s="56"/>
    </row>
    <row r="49" spans="1:11" ht="12.75">
      <c r="F49" s="56"/>
    </row>
    <row r="50" spans="1:11" ht="12.75">
      <c r="F50" s="56"/>
    </row>
    <row r="55" spans="1:11" ht="12.75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2"/>
    </row>
  </sheetData>
  <mergeCells count="1">
    <mergeCell ref="A55:K55"/>
  </mergeCells>
  <dataValidations count="1">
    <dataValidation type="list" allowBlank="1" sqref="H6:H31" xr:uid="{00000000-0002-0000-0400-000000000000}">
      <formula1>"Built,Donated,Purchased,Inherited,Other"</formula1>
    </dataValidation>
  </dataValidations>
  <hyperlinks>
    <hyperlink ref="C22" r:id="rId1" xr:uid="{00000000-0004-0000-0400-000000000000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outlinePr summaryBelow="0" summaryRight="0"/>
  </sheetPr>
  <dimension ref="A1:Y55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33.28515625" customWidth="1"/>
    <col min="4" max="5" width="17.28515625" customWidth="1"/>
    <col min="7" max="7" width="19.85546875" customWidth="1"/>
    <col min="11" max="11" width="104.140625" customWidth="1"/>
  </cols>
  <sheetData>
    <row r="1" spans="1:25">
      <c r="A1" s="1" t="s">
        <v>133</v>
      </c>
    </row>
    <row r="2" spans="1:25">
      <c r="A2" s="1" t="s">
        <v>316</v>
      </c>
    </row>
    <row r="3" spans="1:25">
      <c r="A3" s="1" t="s">
        <v>135</v>
      </c>
    </row>
    <row r="4" spans="1:25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13</v>
      </c>
    </row>
    <row r="5" spans="1:25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5" t="s">
        <v>139</v>
      </c>
      <c r="H5" s="5" t="s">
        <v>20</v>
      </c>
      <c r="I5" s="6" t="s">
        <v>140</v>
      </c>
      <c r="J5" s="5" t="s">
        <v>22</v>
      </c>
      <c r="K5" s="5" t="s">
        <v>24</v>
      </c>
    </row>
    <row r="6" spans="1:25">
      <c r="A6" s="9"/>
      <c r="B6" s="9"/>
      <c r="C6" s="9"/>
      <c r="D6" s="46"/>
      <c r="E6" s="46"/>
      <c r="F6" s="9"/>
      <c r="G6" s="9"/>
      <c r="H6" s="47"/>
      <c r="I6" s="12"/>
      <c r="J6" s="13">
        <f t="shared" ref="J6:J22" si="0">(D6-E6)*I6</f>
        <v>0</v>
      </c>
      <c r="K6" s="48"/>
    </row>
    <row r="7" spans="1:25">
      <c r="A7" s="19"/>
      <c r="B7" s="19"/>
      <c r="C7" s="9"/>
      <c r="D7" s="20"/>
      <c r="E7" s="20"/>
      <c r="F7" s="20"/>
      <c r="G7" s="20"/>
      <c r="H7" s="47"/>
      <c r="I7" s="20"/>
      <c r="J7" s="13">
        <f t="shared" si="0"/>
        <v>0</v>
      </c>
      <c r="K7" s="19"/>
    </row>
    <row r="8" spans="1:25">
      <c r="A8" s="19"/>
      <c r="B8" s="20"/>
      <c r="C8" s="133"/>
      <c r="D8" s="49"/>
      <c r="E8" s="20"/>
      <c r="F8" s="20"/>
      <c r="G8" s="20"/>
      <c r="H8" s="47"/>
      <c r="I8" s="20"/>
      <c r="J8" s="13">
        <f t="shared" si="0"/>
        <v>0</v>
      </c>
      <c r="K8" s="19"/>
    </row>
    <row r="9" spans="1:25">
      <c r="A9" s="27"/>
      <c r="B9" s="25"/>
      <c r="C9" s="9"/>
      <c r="D9" s="50"/>
      <c r="E9" s="50"/>
      <c r="F9" s="27"/>
      <c r="G9" s="27"/>
      <c r="H9" s="47"/>
      <c r="I9" s="28"/>
      <c r="J9" s="13">
        <f t="shared" si="0"/>
        <v>0</v>
      </c>
      <c r="K9" s="51"/>
    </row>
    <row r="10" spans="1:25">
      <c r="A10" s="19"/>
      <c r="B10" s="20"/>
      <c r="C10" s="9"/>
      <c r="D10" s="20"/>
      <c r="E10" s="20"/>
      <c r="F10" s="20"/>
      <c r="G10" s="20"/>
      <c r="H10" s="47"/>
      <c r="I10" s="20"/>
      <c r="J10" s="13">
        <f t="shared" si="0"/>
        <v>0</v>
      </c>
      <c r="K10" s="19"/>
    </row>
    <row r="11" spans="1:25">
      <c r="A11" s="52"/>
      <c r="B11" s="52"/>
      <c r="C11" s="52"/>
      <c r="D11" s="52"/>
      <c r="E11" s="52"/>
      <c r="F11" s="52"/>
      <c r="G11" s="52"/>
      <c r="H11" s="47"/>
      <c r="I11" s="52"/>
      <c r="J11" s="13">
        <f t="shared" si="0"/>
        <v>0</v>
      </c>
      <c r="K11" s="52"/>
    </row>
    <row r="12" spans="1:25">
      <c r="A12" s="40"/>
      <c r="B12" s="40"/>
      <c r="C12" s="40"/>
      <c r="D12" s="40"/>
      <c r="E12" s="40"/>
      <c r="F12" s="40"/>
      <c r="G12" s="40"/>
      <c r="H12" s="47"/>
      <c r="I12" s="40"/>
      <c r="J12" s="13">
        <f t="shared" si="0"/>
        <v>0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>
      <c r="A13" s="53"/>
      <c r="B13" s="53"/>
      <c r="C13" s="53"/>
      <c r="D13" s="53"/>
      <c r="E13" s="53"/>
      <c r="F13" s="53"/>
      <c r="G13" s="53"/>
      <c r="H13" s="47"/>
      <c r="I13" s="54"/>
      <c r="J13" s="13">
        <f t="shared" si="0"/>
        <v>0</v>
      </c>
      <c r="K13" s="53"/>
    </row>
    <row r="14" spans="1:25">
      <c r="A14" s="19"/>
      <c r="B14" s="19"/>
      <c r="C14" s="19"/>
      <c r="D14" s="19"/>
      <c r="E14" s="19"/>
      <c r="F14" s="19"/>
      <c r="G14" s="19"/>
      <c r="H14" s="47"/>
      <c r="I14" s="20"/>
      <c r="J14" s="13">
        <f t="shared" si="0"/>
        <v>0</v>
      </c>
      <c r="K14" s="19"/>
    </row>
    <row r="15" spans="1:25">
      <c r="A15" s="19"/>
      <c r="B15" s="19"/>
      <c r="C15" s="19"/>
      <c r="D15" s="17"/>
      <c r="E15" s="17"/>
      <c r="F15" s="19"/>
      <c r="G15" s="19"/>
      <c r="H15" s="47"/>
      <c r="I15" s="20"/>
      <c r="J15" s="13">
        <f t="shared" si="0"/>
        <v>0</v>
      </c>
      <c r="K15" s="19"/>
    </row>
    <row r="16" spans="1:25">
      <c r="A16" s="19"/>
      <c r="B16" s="19"/>
      <c r="C16" s="20"/>
      <c r="D16" s="19"/>
      <c r="E16" s="19"/>
      <c r="F16" s="19"/>
      <c r="G16" s="19"/>
      <c r="H16" s="47"/>
      <c r="I16" s="20"/>
      <c r="J16" s="13">
        <f t="shared" si="0"/>
        <v>0</v>
      </c>
      <c r="K16" s="20"/>
    </row>
    <row r="17" spans="1:11">
      <c r="A17" s="19"/>
      <c r="B17" s="19"/>
      <c r="C17" s="19"/>
      <c r="D17" s="19"/>
      <c r="E17" s="19"/>
      <c r="F17" s="19"/>
      <c r="G17" s="19"/>
      <c r="H17" s="47"/>
      <c r="I17" s="20"/>
      <c r="J17" s="13">
        <f t="shared" si="0"/>
        <v>0</v>
      </c>
      <c r="K17" s="20"/>
    </row>
    <row r="18" spans="1:11">
      <c r="A18" s="19"/>
      <c r="B18" s="19"/>
      <c r="C18" s="19"/>
      <c r="D18" s="19"/>
      <c r="E18" s="19"/>
      <c r="F18" s="19"/>
      <c r="G18" s="19"/>
      <c r="H18" s="47"/>
      <c r="I18" s="20"/>
      <c r="J18" s="13">
        <f t="shared" si="0"/>
        <v>0</v>
      </c>
      <c r="K18" s="20"/>
    </row>
    <row r="19" spans="1:11">
      <c r="A19" s="19"/>
      <c r="B19" s="20"/>
      <c r="C19" s="20"/>
      <c r="D19" s="19"/>
      <c r="E19" s="19"/>
      <c r="F19" s="19"/>
      <c r="G19" s="19"/>
      <c r="H19" s="47"/>
      <c r="I19" s="20"/>
      <c r="J19" s="13">
        <f t="shared" si="0"/>
        <v>0</v>
      </c>
      <c r="K19" s="20"/>
    </row>
    <row r="20" spans="1:11">
      <c r="A20" s="19"/>
      <c r="B20" s="19"/>
      <c r="C20" s="20"/>
      <c r="D20" s="19"/>
      <c r="E20" s="19"/>
      <c r="F20" s="19"/>
      <c r="G20" s="19"/>
      <c r="H20" s="47"/>
      <c r="I20" s="20"/>
      <c r="J20" s="13">
        <f t="shared" si="0"/>
        <v>0</v>
      </c>
      <c r="K20" s="20"/>
    </row>
    <row r="21" spans="1:11">
      <c r="A21" s="19"/>
      <c r="B21" s="20"/>
      <c r="C21" s="19"/>
      <c r="D21" s="19"/>
      <c r="E21" s="19"/>
      <c r="F21" s="19"/>
      <c r="G21" s="19"/>
      <c r="H21" s="47"/>
      <c r="I21" s="20"/>
      <c r="J21" s="13">
        <f t="shared" si="0"/>
        <v>0</v>
      </c>
      <c r="K21" s="20"/>
    </row>
    <row r="22" spans="1:11">
      <c r="A22" s="19"/>
      <c r="B22" s="20"/>
      <c r="C22" s="19"/>
      <c r="D22" s="19"/>
      <c r="E22" s="19"/>
      <c r="F22" s="19"/>
      <c r="G22" s="19"/>
      <c r="H22" s="47"/>
      <c r="I22" s="20"/>
      <c r="J22" s="13">
        <f t="shared" si="0"/>
        <v>0</v>
      </c>
      <c r="K22" s="20"/>
    </row>
    <row r="23" spans="1:11">
      <c r="B23" s="55"/>
      <c r="F23" s="56"/>
    </row>
    <row r="24" spans="1:1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11">
      <c r="A30" s="58"/>
      <c r="B30" s="58"/>
      <c r="C30" s="58"/>
      <c r="D30" s="58"/>
      <c r="E30" s="58"/>
      <c r="F30" s="58"/>
      <c r="G30" s="49"/>
      <c r="H30" s="58"/>
      <c r="I30" s="49"/>
      <c r="J30" s="49"/>
      <c r="K30" s="49"/>
    </row>
    <row r="31" spans="1:11">
      <c r="A31" s="58"/>
      <c r="B31" s="49"/>
      <c r="C31" s="49"/>
      <c r="D31" s="58"/>
      <c r="E31" s="58"/>
      <c r="F31" s="58"/>
      <c r="G31" s="49"/>
      <c r="H31" s="58"/>
      <c r="I31" s="49"/>
      <c r="J31" s="49"/>
      <c r="K31" s="49"/>
    </row>
    <row r="32" spans="1:11">
      <c r="A32" s="58"/>
      <c r="B32" s="49"/>
      <c r="C32" s="58"/>
      <c r="D32" s="58"/>
      <c r="E32" s="58"/>
      <c r="F32" s="58"/>
      <c r="G32" s="49"/>
      <c r="H32" s="58"/>
      <c r="I32" s="49"/>
      <c r="J32" s="49"/>
      <c r="K32" s="49"/>
    </row>
    <row r="33" spans="1:11">
      <c r="A33" s="58"/>
      <c r="B33" s="49"/>
      <c r="C33" s="58"/>
      <c r="D33" s="58"/>
      <c r="E33" s="58"/>
      <c r="F33" s="58"/>
      <c r="G33" s="49"/>
      <c r="H33" s="58"/>
      <c r="I33" s="49"/>
      <c r="J33" s="49"/>
      <c r="K33" s="49"/>
    </row>
    <row r="34" spans="1:11">
      <c r="A34" s="58"/>
      <c r="B34" s="49"/>
      <c r="C34" s="58"/>
      <c r="D34" s="58"/>
      <c r="E34" s="58"/>
      <c r="F34" s="58"/>
      <c r="G34" s="49"/>
      <c r="H34" s="58"/>
      <c r="I34" s="49"/>
      <c r="J34" s="49"/>
      <c r="K34" s="49"/>
    </row>
    <row r="35" spans="1:11">
      <c r="A35" s="58"/>
      <c r="B35" s="59"/>
      <c r="C35" s="49"/>
      <c r="D35" s="58"/>
      <c r="E35" s="58"/>
      <c r="F35" s="60"/>
      <c r="G35" s="49"/>
      <c r="H35" s="58"/>
      <c r="I35" s="49"/>
      <c r="J35" s="49"/>
      <c r="K35" s="49"/>
    </row>
    <row r="36" spans="1:11">
      <c r="A36" s="58"/>
      <c r="B36" s="58"/>
      <c r="C36" s="49"/>
      <c r="D36" s="58"/>
      <c r="E36" s="58"/>
      <c r="F36" s="60"/>
      <c r="G36" s="49"/>
      <c r="H36" s="58"/>
      <c r="I36" s="49"/>
      <c r="J36" s="49"/>
      <c r="K36" s="49"/>
    </row>
    <row r="37" spans="1:11">
      <c r="A37" s="58"/>
      <c r="B37" s="58"/>
      <c r="C37" s="49"/>
      <c r="D37" s="58"/>
      <c r="E37" s="58"/>
      <c r="F37" s="60"/>
      <c r="G37" s="49"/>
      <c r="H37" s="58"/>
      <c r="I37" s="49"/>
      <c r="J37" s="49"/>
      <c r="K37" s="49"/>
    </row>
    <row r="38" spans="1:11">
      <c r="A38" s="58"/>
      <c r="B38" s="58"/>
      <c r="C38" s="49"/>
      <c r="D38" s="58"/>
      <c r="E38" s="58"/>
      <c r="F38" s="60"/>
      <c r="G38" s="49"/>
      <c r="H38" s="58"/>
      <c r="I38" s="49"/>
      <c r="J38" s="49"/>
      <c r="K38" s="49"/>
    </row>
    <row r="39" spans="1:11">
      <c r="A39" s="58"/>
      <c r="B39" s="58"/>
      <c r="C39" s="49"/>
      <c r="D39" s="58"/>
      <c r="E39" s="58"/>
      <c r="F39" s="60"/>
      <c r="G39" s="49"/>
      <c r="H39" s="58"/>
      <c r="I39" s="49"/>
      <c r="J39" s="49"/>
      <c r="K39" s="49"/>
    </row>
    <row r="40" spans="1:11">
      <c r="A40" s="58"/>
      <c r="B40" s="58"/>
      <c r="C40" s="49"/>
      <c r="D40" s="58"/>
      <c r="E40" s="58"/>
      <c r="F40" s="60"/>
      <c r="G40" s="49"/>
      <c r="H40" s="58"/>
      <c r="I40" s="49"/>
      <c r="J40" s="49"/>
      <c r="K40" s="49"/>
    </row>
    <row r="41" spans="1:11">
      <c r="A41" s="58"/>
      <c r="B41" s="58"/>
      <c r="C41" s="49"/>
      <c r="D41" s="58"/>
      <c r="E41" s="58"/>
      <c r="F41" s="60"/>
      <c r="G41" s="49"/>
      <c r="H41" s="58"/>
      <c r="I41" s="49"/>
      <c r="J41" s="49"/>
      <c r="K41" s="49"/>
    </row>
    <row r="42" spans="1:11">
      <c r="A42" s="58"/>
      <c r="B42" s="58"/>
      <c r="C42" s="49"/>
      <c r="D42" s="58"/>
      <c r="E42" s="58"/>
      <c r="F42" s="60"/>
      <c r="G42" s="49"/>
      <c r="H42" s="58"/>
      <c r="I42" s="49"/>
      <c r="J42" s="49"/>
      <c r="K42" s="49"/>
    </row>
    <row r="43" spans="1:11">
      <c r="A43" s="58"/>
      <c r="B43" s="58"/>
      <c r="C43" s="49"/>
      <c r="D43" s="58"/>
      <c r="E43" s="58"/>
      <c r="F43" s="60"/>
      <c r="G43" s="49"/>
      <c r="H43" s="58"/>
      <c r="I43" s="49"/>
      <c r="J43" s="49"/>
      <c r="K43" s="49"/>
    </row>
    <row r="44" spans="1:11">
      <c r="A44" s="58"/>
      <c r="B44" s="58"/>
      <c r="C44" s="49"/>
      <c r="D44" s="58"/>
      <c r="E44" s="58"/>
      <c r="F44" s="60"/>
      <c r="G44" s="49"/>
      <c r="H44" s="58"/>
      <c r="I44" s="49"/>
      <c r="J44" s="49"/>
      <c r="K44" s="49"/>
    </row>
    <row r="45" spans="1:11">
      <c r="A45" s="58"/>
      <c r="B45" s="58"/>
      <c r="C45" s="49"/>
      <c r="D45" s="58"/>
      <c r="E45" s="58"/>
      <c r="F45" s="60"/>
      <c r="G45" s="49"/>
      <c r="H45" s="58"/>
      <c r="I45" s="49"/>
      <c r="J45" s="49"/>
      <c r="K45" s="49"/>
    </row>
    <row r="46" spans="1:11">
      <c r="F46" s="60"/>
    </row>
    <row r="47" spans="1:11">
      <c r="F47" s="60"/>
    </row>
    <row r="48" spans="1:11">
      <c r="F48" s="56"/>
    </row>
    <row r="49" spans="1:11">
      <c r="F49" s="56"/>
    </row>
    <row r="50" spans="1:11">
      <c r="F50" s="56"/>
    </row>
    <row r="55" spans="1:11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2"/>
    </row>
  </sheetData>
  <mergeCells count="1">
    <mergeCell ref="A55:K55"/>
  </mergeCells>
  <dataValidations count="1">
    <dataValidation type="list" allowBlank="1" sqref="H6:H22" xr:uid="{00000000-0002-0000-0500-000000000000}">
      <formula1>"Built,Donated,Purchased,Inherited,Other"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  <outlinePr summaryBelow="0" summaryRight="0"/>
  </sheetPr>
  <dimension ref="A1:Y55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33.28515625" customWidth="1"/>
    <col min="4" max="5" width="17.28515625" customWidth="1"/>
    <col min="7" max="7" width="19.85546875" customWidth="1"/>
    <col min="11" max="11" width="104.140625" customWidth="1"/>
  </cols>
  <sheetData>
    <row r="1" spans="1:25">
      <c r="A1" s="1" t="s">
        <v>133</v>
      </c>
    </row>
    <row r="2" spans="1:25">
      <c r="A2" s="1" t="s">
        <v>317</v>
      </c>
    </row>
    <row r="3" spans="1:25">
      <c r="A3" s="1" t="s">
        <v>135</v>
      </c>
    </row>
    <row r="4" spans="1:25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13</v>
      </c>
    </row>
    <row r="5" spans="1:25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5" t="s">
        <v>139</v>
      </c>
      <c r="H5" s="5" t="s">
        <v>20</v>
      </c>
      <c r="I5" s="6" t="s">
        <v>140</v>
      </c>
      <c r="J5" s="5" t="s">
        <v>22</v>
      </c>
      <c r="K5" s="5" t="s">
        <v>24</v>
      </c>
    </row>
    <row r="6" spans="1:25">
      <c r="A6" s="9"/>
      <c r="B6" s="9"/>
      <c r="C6" s="9"/>
      <c r="D6" s="46"/>
      <c r="E6" s="46"/>
      <c r="F6" s="9"/>
      <c r="G6" s="9"/>
      <c r="H6" s="47"/>
      <c r="I6" s="12"/>
      <c r="J6" s="13">
        <f t="shared" ref="J6:J22" si="0">(D6-E6)*I6</f>
        <v>0</v>
      </c>
      <c r="K6" s="48"/>
    </row>
    <row r="7" spans="1:25">
      <c r="A7" s="19"/>
      <c r="B7" s="19"/>
      <c r="C7" s="9"/>
      <c r="D7" s="20"/>
      <c r="E7" s="20"/>
      <c r="F7" s="20"/>
      <c r="G7" s="20"/>
      <c r="H7" s="47"/>
      <c r="I7" s="20"/>
      <c r="J7" s="13">
        <f t="shared" si="0"/>
        <v>0</v>
      </c>
      <c r="K7" s="19"/>
    </row>
    <row r="8" spans="1:25">
      <c r="A8" s="19"/>
      <c r="B8" s="20"/>
      <c r="C8" s="133"/>
      <c r="D8" s="49"/>
      <c r="E8" s="20"/>
      <c r="F8" s="20"/>
      <c r="G8" s="20"/>
      <c r="H8" s="47"/>
      <c r="I8" s="20"/>
      <c r="J8" s="13">
        <f t="shared" si="0"/>
        <v>0</v>
      </c>
      <c r="K8" s="19"/>
    </row>
    <row r="9" spans="1:25">
      <c r="A9" s="27"/>
      <c r="B9" s="25"/>
      <c r="C9" s="9"/>
      <c r="D9" s="50"/>
      <c r="E9" s="50"/>
      <c r="F9" s="27"/>
      <c r="G9" s="27"/>
      <c r="H9" s="47"/>
      <c r="I9" s="28"/>
      <c r="J9" s="13">
        <f t="shared" si="0"/>
        <v>0</v>
      </c>
      <c r="K9" s="51"/>
    </row>
    <row r="10" spans="1:25">
      <c r="A10" s="19"/>
      <c r="B10" s="20"/>
      <c r="C10" s="9"/>
      <c r="D10" s="20"/>
      <c r="E10" s="20"/>
      <c r="F10" s="20"/>
      <c r="G10" s="20"/>
      <c r="H10" s="47"/>
      <c r="I10" s="20"/>
      <c r="J10" s="13">
        <f t="shared" si="0"/>
        <v>0</v>
      </c>
      <c r="K10" s="19"/>
    </row>
    <row r="11" spans="1:25">
      <c r="A11" s="52"/>
      <c r="B11" s="52"/>
      <c r="C11" s="52"/>
      <c r="D11" s="52"/>
      <c r="E11" s="52"/>
      <c r="F11" s="52"/>
      <c r="G11" s="52"/>
      <c r="H11" s="47"/>
      <c r="I11" s="52"/>
      <c r="J11" s="13">
        <f t="shared" si="0"/>
        <v>0</v>
      </c>
      <c r="K11" s="52"/>
    </row>
    <row r="12" spans="1:25">
      <c r="A12" s="40"/>
      <c r="B12" s="40"/>
      <c r="C12" s="40"/>
      <c r="D12" s="40"/>
      <c r="E12" s="40"/>
      <c r="F12" s="40"/>
      <c r="G12" s="40"/>
      <c r="H12" s="47"/>
      <c r="I12" s="40"/>
      <c r="J12" s="13">
        <f t="shared" si="0"/>
        <v>0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>
      <c r="A13" s="53"/>
      <c r="B13" s="53"/>
      <c r="C13" s="53"/>
      <c r="D13" s="53"/>
      <c r="E13" s="53"/>
      <c r="F13" s="53"/>
      <c r="G13" s="53"/>
      <c r="H13" s="47"/>
      <c r="I13" s="54"/>
      <c r="J13" s="13">
        <f t="shared" si="0"/>
        <v>0</v>
      </c>
      <c r="K13" s="53"/>
    </row>
    <row r="14" spans="1:25">
      <c r="A14" s="19"/>
      <c r="B14" s="19"/>
      <c r="C14" s="19"/>
      <c r="D14" s="19"/>
      <c r="E14" s="19"/>
      <c r="F14" s="19"/>
      <c r="G14" s="19"/>
      <c r="H14" s="47"/>
      <c r="I14" s="20"/>
      <c r="J14" s="13">
        <f t="shared" si="0"/>
        <v>0</v>
      </c>
      <c r="K14" s="19"/>
    </row>
    <row r="15" spans="1:25">
      <c r="A15" s="19"/>
      <c r="B15" s="19"/>
      <c r="C15" s="19"/>
      <c r="D15" s="17"/>
      <c r="E15" s="17"/>
      <c r="F15" s="19"/>
      <c r="G15" s="19"/>
      <c r="H15" s="47"/>
      <c r="I15" s="20"/>
      <c r="J15" s="13">
        <f t="shared" si="0"/>
        <v>0</v>
      </c>
      <c r="K15" s="19"/>
    </row>
    <row r="16" spans="1:25">
      <c r="A16" s="19"/>
      <c r="B16" s="19"/>
      <c r="C16" s="20"/>
      <c r="D16" s="19"/>
      <c r="E16" s="19"/>
      <c r="F16" s="19"/>
      <c r="G16" s="19"/>
      <c r="H16" s="47"/>
      <c r="I16" s="20"/>
      <c r="J16" s="13">
        <f t="shared" si="0"/>
        <v>0</v>
      </c>
      <c r="K16" s="20"/>
    </row>
    <row r="17" spans="1:11">
      <c r="A17" s="19"/>
      <c r="B17" s="19"/>
      <c r="C17" s="19"/>
      <c r="D17" s="19"/>
      <c r="E17" s="19"/>
      <c r="F17" s="19"/>
      <c r="G17" s="19"/>
      <c r="H17" s="47"/>
      <c r="I17" s="20"/>
      <c r="J17" s="13">
        <f t="shared" si="0"/>
        <v>0</v>
      </c>
      <c r="K17" s="20"/>
    </row>
    <row r="18" spans="1:11">
      <c r="A18" s="19"/>
      <c r="B18" s="19"/>
      <c r="C18" s="19"/>
      <c r="D18" s="19"/>
      <c r="E18" s="19"/>
      <c r="F18" s="19"/>
      <c r="G18" s="19"/>
      <c r="H18" s="47"/>
      <c r="I18" s="20"/>
      <c r="J18" s="13">
        <f t="shared" si="0"/>
        <v>0</v>
      </c>
      <c r="K18" s="20"/>
    </row>
    <row r="19" spans="1:11">
      <c r="A19" s="19"/>
      <c r="B19" s="20"/>
      <c r="C19" s="20"/>
      <c r="D19" s="19"/>
      <c r="E19" s="19"/>
      <c r="F19" s="19"/>
      <c r="G19" s="19"/>
      <c r="H19" s="47"/>
      <c r="I19" s="20"/>
      <c r="J19" s="13">
        <f t="shared" si="0"/>
        <v>0</v>
      </c>
      <c r="K19" s="20"/>
    </row>
    <row r="20" spans="1:11">
      <c r="A20" s="19"/>
      <c r="B20" s="19"/>
      <c r="C20" s="20"/>
      <c r="D20" s="19"/>
      <c r="E20" s="19"/>
      <c r="F20" s="19"/>
      <c r="G20" s="19"/>
      <c r="H20" s="47"/>
      <c r="I20" s="20"/>
      <c r="J20" s="13">
        <f t="shared" si="0"/>
        <v>0</v>
      </c>
      <c r="K20" s="20"/>
    </row>
    <row r="21" spans="1:11">
      <c r="A21" s="19"/>
      <c r="B21" s="20"/>
      <c r="C21" s="19"/>
      <c r="D21" s="19"/>
      <c r="E21" s="19"/>
      <c r="F21" s="19"/>
      <c r="G21" s="19"/>
      <c r="H21" s="47"/>
      <c r="I21" s="20"/>
      <c r="J21" s="13">
        <f t="shared" si="0"/>
        <v>0</v>
      </c>
      <c r="K21" s="20"/>
    </row>
    <row r="22" spans="1:11">
      <c r="A22" s="19"/>
      <c r="B22" s="20"/>
      <c r="C22" s="19"/>
      <c r="D22" s="19"/>
      <c r="E22" s="19"/>
      <c r="F22" s="19"/>
      <c r="G22" s="19"/>
      <c r="H22" s="47"/>
      <c r="I22" s="20"/>
      <c r="J22" s="13">
        <f t="shared" si="0"/>
        <v>0</v>
      </c>
      <c r="K22" s="20"/>
    </row>
    <row r="23" spans="1:11">
      <c r="B23" s="55"/>
      <c r="F23" s="56"/>
    </row>
    <row r="24" spans="1:1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11">
      <c r="A30" s="58"/>
      <c r="B30" s="58"/>
      <c r="C30" s="58"/>
      <c r="D30" s="58"/>
      <c r="E30" s="58"/>
      <c r="F30" s="58"/>
      <c r="G30" s="49"/>
      <c r="H30" s="58"/>
      <c r="I30" s="49"/>
      <c r="J30" s="49"/>
      <c r="K30" s="49"/>
    </row>
    <row r="31" spans="1:11">
      <c r="A31" s="58"/>
      <c r="B31" s="49"/>
      <c r="C31" s="49"/>
      <c r="D31" s="58"/>
      <c r="E31" s="58"/>
      <c r="F31" s="58"/>
      <c r="G31" s="49"/>
      <c r="H31" s="58"/>
      <c r="I31" s="49"/>
      <c r="J31" s="49"/>
      <c r="K31" s="49"/>
    </row>
    <row r="32" spans="1:11">
      <c r="A32" s="58"/>
      <c r="B32" s="49"/>
      <c r="C32" s="58"/>
      <c r="D32" s="58"/>
      <c r="E32" s="58"/>
      <c r="F32" s="58"/>
      <c r="G32" s="49"/>
      <c r="H32" s="58"/>
      <c r="I32" s="49"/>
      <c r="J32" s="49"/>
      <c r="K32" s="49"/>
    </row>
    <row r="33" spans="1:11">
      <c r="A33" s="58"/>
      <c r="B33" s="49"/>
      <c r="C33" s="58"/>
      <c r="D33" s="58"/>
      <c r="E33" s="58"/>
      <c r="F33" s="58"/>
      <c r="G33" s="49"/>
      <c r="H33" s="58"/>
      <c r="I33" s="49"/>
      <c r="J33" s="49"/>
      <c r="K33" s="49"/>
    </row>
    <row r="34" spans="1:11">
      <c r="A34" s="58"/>
      <c r="B34" s="49"/>
      <c r="C34" s="58"/>
      <c r="D34" s="58"/>
      <c r="E34" s="58"/>
      <c r="F34" s="58"/>
      <c r="G34" s="49"/>
      <c r="H34" s="58"/>
      <c r="I34" s="49"/>
      <c r="J34" s="49"/>
      <c r="K34" s="49"/>
    </row>
    <row r="35" spans="1:11">
      <c r="A35" s="58"/>
      <c r="B35" s="59"/>
      <c r="C35" s="49"/>
      <c r="D35" s="58"/>
      <c r="E35" s="58"/>
      <c r="F35" s="60"/>
      <c r="G35" s="49"/>
      <c r="H35" s="58"/>
      <c r="I35" s="49"/>
      <c r="J35" s="49"/>
      <c r="K35" s="49"/>
    </row>
    <row r="36" spans="1:11">
      <c r="A36" s="58"/>
      <c r="B36" s="58"/>
      <c r="C36" s="49"/>
      <c r="D36" s="58"/>
      <c r="E36" s="58"/>
      <c r="F36" s="60"/>
      <c r="G36" s="49"/>
      <c r="H36" s="58"/>
      <c r="I36" s="49"/>
      <c r="J36" s="49"/>
      <c r="K36" s="49"/>
    </row>
    <row r="37" spans="1:11">
      <c r="A37" s="58"/>
      <c r="B37" s="58"/>
      <c r="C37" s="49"/>
      <c r="D37" s="58"/>
      <c r="E37" s="58"/>
      <c r="F37" s="60"/>
      <c r="G37" s="49"/>
      <c r="H37" s="58"/>
      <c r="I37" s="49"/>
      <c r="J37" s="49"/>
      <c r="K37" s="49"/>
    </row>
    <row r="38" spans="1:11">
      <c r="A38" s="58"/>
      <c r="B38" s="58"/>
      <c r="C38" s="49"/>
      <c r="D38" s="58"/>
      <c r="E38" s="58"/>
      <c r="F38" s="60"/>
      <c r="G38" s="49"/>
      <c r="H38" s="58"/>
      <c r="I38" s="49"/>
      <c r="J38" s="49"/>
      <c r="K38" s="49"/>
    </row>
    <row r="39" spans="1:11">
      <c r="A39" s="58"/>
      <c r="B39" s="58"/>
      <c r="C39" s="49"/>
      <c r="D39" s="58"/>
      <c r="E39" s="58"/>
      <c r="F39" s="60"/>
      <c r="G39" s="49"/>
      <c r="H39" s="58"/>
      <c r="I39" s="49"/>
      <c r="J39" s="49"/>
      <c r="K39" s="49"/>
    </row>
    <row r="40" spans="1:11">
      <c r="A40" s="58"/>
      <c r="B40" s="58"/>
      <c r="C40" s="49"/>
      <c r="D40" s="58"/>
      <c r="E40" s="58"/>
      <c r="F40" s="60"/>
      <c r="G40" s="49"/>
      <c r="H40" s="58"/>
      <c r="I40" s="49"/>
      <c r="J40" s="49"/>
      <c r="K40" s="49"/>
    </row>
    <row r="41" spans="1:11">
      <c r="A41" s="58"/>
      <c r="B41" s="58"/>
      <c r="C41" s="49"/>
      <c r="D41" s="58"/>
      <c r="E41" s="58"/>
      <c r="F41" s="60"/>
      <c r="G41" s="49"/>
      <c r="H41" s="58"/>
      <c r="I41" s="49"/>
      <c r="J41" s="49"/>
      <c r="K41" s="49"/>
    </row>
    <row r="42" spans="1:11">
      <c r="A42" s="58"/>
      <c r="B42" s="58"/>
      <c r="C42" s="49"/>
      <c r="D42" s="58"/>
      <c r="E42" s="58"/>
      <c r="F42" s="60"/>
      <c r="G42" s="49"/>
      <c r="H42" s="58"/>
      <c r="I42" s="49"/>
      <c r="J42" s="49"/>
      <c r="K42" s="49"/>
    </row>
    <row r="43" spans="1:11">
      <c r="A43" s="58"/>
      <c r="B43" s="58"/>
      <c r="C43" s="49"/>
      <c r="D43" s="58"/>
      <c r="E43" s="58"/>
      <c r="F43" s="60"/>
      <c r="G43" s="49"/>
      <c r="H43" s="58"/>
      <c r="I43" s="49"/>
      <c r="J43" s="49"/>
      <c r="K43" s="49"/>
    </row>
    <row r="44" spans="1:11">
      <c r="A44" s="58"/>
      <c r="B44" s="58"/>
      <c r="C44" s="49"/>
      <c r="D44" s="58"/>
      <c r="E44" s="58"/>
      <c r="F44" s="60"/>
      <c r="G44" s="49"/>
      <c r="H44" s="58"/>
      <c r="I44" s="49"/>
      <c r="J44" s="49"/>
      <c r="K44" s="49"/>
    </row>
    <row r="45" spans="1:11">
      <c r="A45" s="58"/>
      <c r="B45" s="58"/>
      <c r="C45" s="49"/>
      <c r="D45" s="58"/>
      <c r="E45" s="58"/>
      <c r="F45" s="60"/>
      <c r="G45" s="49"/>
      <c r="H45" s="58"/>
      <c r="I45" s="49"/>
      <c r="J45" s="49"/>
      <c r="K45" s="49"/>
    </row>
    <row r="46" spans="1:11">
      <c r="F46" s="60"/>
    </row>
    <row r="47" spans="1:11">
      <c r="F47" s="60"/>
    </row>
    <row r="48" spans="1:11">
      <c r="F48" s="56"/>
    </row>
    <row r="49" spans="1:11">
      <c r="F49" s="56"/>
    </row>
    <row r="50" spans="1:11">
      <c r="F50" s="56"/>
    </row>
    <row r="55" spans="1:11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2"/>
    </row>
  </sheetData>
  <mergeCells count="1">
    <mergeCell ref="A55:K55"/>
  </mergeCells>
  <dataValidations count="1">
    <dataValidation type="list" allowBlank="1" sqref="H6:H22" xr:uid="{00000000-0002-0000-0600-000000000000}">
      <formula1>"Built,Donated,Purchased,Inherited,Other"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00FF"/>
    <outlinePr summaryBelow="0" summaryRight="0"/>
  </sheetPr>
  <dimension ref="A1"/>
  <sheetViews>
    <sheetView workbookViewId="0"/>
  </sheetViews>
  <sheetFormatPr defaultColWidth="14.42578125" defaultRowHeight="15" customHeight="1"/>
  <sheetData>
    <row r="1" spans="1:1">
      <c r="A1" s="44" t="s">
        <v>132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00FF"/>
    <outlinePr summaryBelow="0" summaryRight="0"/>
  </sheetPr>
  <dimension ref="A1:Y55"/>
  <sheetViews>
    <sheetView workbookViewId="0">
      <pane ySplit="4" topLeftCell="A5" activePane="bottomLeft" state="frozen"/>
      <selection pane="bottomLeft" activeCell="B6" sqref="B6"/>
    </sheetView>
  </sheetViews>
  <sheetFormatPr defaultColWidth="14.42578125" defaultRowHeight="15" customHeight="1"/>
  <cols>
    <col min="1" max="1" width="46.42578125" customWidth="1"/>
    <col min="2" max="2" width="17.7109375" customWidth="1"/>
    <col min="3" max="3" width="33.28515625" customWidth="1"/>
    <col min="4" max="5" width="17.28515625" customWidth="1"/>
    <col min="7" max="7" width="19.85546875" customWidth="1"/>
    <col min="11" max="11" width="104.140625" customWidth="1"/>
  </cols>
  <sheetData>
    <row r="1" spans="1:25">
      <c r="A1" s="1" t="s">
        <v>133</v>
      </c>
    </row>
    <row r="2" spans="1:25">
      <c r="A2" s="1" t="s">
        <v>318</v>
      </c>
    </row>
    <row r="3" spans="1:25">
      <c r="A3" s="1" t="s">
        <v>135</v>
      </c>
    </row>
    <row r="4" spans="1:25">
      <c r="A4" s="2" t="s">
        <v>3</v>
      </c>
      <c r="B4" s="2" t="s">
        <v>4</v>
      </c>
      <c r="C4" s="2" t="s">
        <v>5</v>
      </c>
      <c r="D4" s="1" t="s">
        <v>136</v>
      </c>
      <c r="E4" s="1" t="s">
        <v>6</v>
      </c>
      <c r="F4" s="2" t="s">
        <v>7</v>
      </c>
      <c r="G4" s="2" t="s">
        <v>8</v>
      </c>
      <c r="H4" s="2" t="s">
        <v>9</v>
      </c>
      <c r="I4" s="3" t="s">
        <v>10</v>
      </c>
      <c r="J4" s="4" t="s">
        <v>11</v>
      </c>
      <c r="K4" s="4" t="s">
        <v>13</v>
      </c>
    </row>
    <row r="5" spans="1:25">
      <c r="A5" s="5" t="s">
        <v>14</v>
      </c>
      <c r="B5" s="5" t="s">
        <v>15</v>
      </c>
      <c r="C5" s="5" t="s">
        <v>16</v>
      </c>
      <c r="D5" s="6" t="s">
        <v>137</v>
      </c>
      <c r="E5" s="6" t="s">
        <v>138</v>
      </c>
      <c r="F5" s="5" t="s">
        <v>18</v>
      </c>
      <c r="G5" s="5" t="s">
        <v>139</v>
      </c>
      <c r="H5" s="5" t="s">
        <v>20</v>
      </c>
      <c r="I5" s="6" t="s">
        <v>140</v>
      </c>
      <c r="J5" s="5" t="s">
        <v>22</v>
      </c>
      <c r="K5" s="5" t="s">
        <v>24</v>
      </c>
    </row>
    <row r="6" spans="1:25">
      <c r="A6" s="9"/>
      <c r="B6" s="9"/>
      <c r="C6" s="9"/>
      <c r="D6" s="46"/>
      <c r="E6" s="46"/>
      <c r="F6" s="9"/>
      <c r="G6" s="9"/>
      <c r="H6" s="47"/>
      <c r="I6" s="12"/>
      <c r="J6" s="13">
        <f t="shared" ref="J6:J22" si="0">(D6-E6)*I6</f>
        <v>0</v>
      </c>
      <c r="K6" s="48"/>
    </row>
    <row r="7" spans="1:25">
      <c r="A7" s="19"/>
      <c r="B7" s="19"/>
      <c r="C7" s="9"/>
      <c r="D7" s="20"/>
      <c r="E7" s="20"/>
      <c r="F7" s="20"/>
      <c r="G7" s="20"/>
      <c r="H7" s="47"/>
      <c r="I7" s="20"/>
      <c r="J7" s="13">
        <f t="shared" si="0"/>
        <v>0</v>
      </c>
      <c r="K7" s="19"/>
    </row>
    <row r="8" spans="1:25">
      <c r="A8" s="19"/>
      <c r="B8" s="20"/>
      <c r="C8" s="133"/>
      <c r="D8" s="49"/>
      <c r="E8" s="20"/>
      <c r="F8" s="20"/>
      <c r="G8" s="20"/>
      <c r="H8" s="47"/>
      <c r="I8" s="20"/>
      <c r="J8" s="13">
        <f t="shared" si="0"/>
        <v>0</v>
      </c>
      <c r="K8" s="19"/>
    </row>
    <row r="9" spans="1:25">
      <c r="A9" s="27"/>
      <c r="B9" s="25"/>
      <c r="C9" s="9"/>
      <c r="D9" s="50"/>
      <c r="E9" s="50"/>
      <c r="F9" s="27"/>
      <c r="G9" s="27"/>
      <c r="H9" s="47"/>
      <c r="I9" s="28"/>
      <c r="J9" s="13">
        <f t="shared" si="0"/>
        <v>0</v>
      </c>
      <c r="K9" s="51"/>
    </row>
    <row r="10" spans="1:25">
      <c r="A10" s="19"/>
      <c r="B10" s="20"/>
      <c r="C10" s="9"/>
      <c r="D10" s="20"/>
      <c r="E10" s="20"/>
      <c r="F10" s="20"/>
      <c r="G10" s="20"/>
      <c r="H10" s="47"/>
      <c r="I10" s="20"/>
      <c r="J10" s="13">
        <f t="shared" si="0"/>
        <v>0</v>
      </c>
      <c r="K10" s="19"/>
    </row>
    <row r="11" spans="1:25">
      <c r="A11" s="52"/>
      <c r="B11" s="52"/>
      <c r="C11" s="52"/>
      <c r="D11" s="52"/>
      <c r="E11" s="52"/>
      <c r="F11" s="52"/>
      <c r="G11" s="52"/>
      <c r="H11" s="47"/>
      <c r="I11" s="52"/>
      <c r="J11" s="13">
        <f t="shared" si="0"/>
        <v>0</v>
      </c>
      <c r="K11" s="52"/>
    </row>
    <row r="12" spans="1:25">
      <c r="A12" s="40"/>
      <c r="B12" s="40"/>
      <c r="C12" s="40"/>
      <c r="D12" s="40"/>
      <c r="E12" s="40"/>
      <c r="F12" s="40"/>
      <c r="G12" s="40"/>
      <c r="H12" s="47"/>
      <c r="I12" s="40"/>
      <c r="J12" s="13">
        <f t="shared" si="0"/>
        <v>0</v>
      </c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</row>
    <row r="13" spans="1:25">
      <c r="A13" s="53"/>
      <c r="B13" s="53"/>
      <c r="C13" s="53"/>
      <c r="D13" s="53"/>
      <c r="E13" s="53"/>
      <c r="F13" s="53"/>
      <c r="G13" s="53"/>
      <c r="H13" s="47"/>
      <c r="I13" s="54"/>
      <c r="J13" s="13">
        <f t="shared" si="0"/>
        <v>0</v>
      </c>
      <c r="K13" s="53"/>
    </row>
    <row r="14" spans="1:25">
      <c r="A14" s="19"/>
      <c r="B14" s="19"/>
      <c r="C14" s="19"/>
      <c r="D14" s="19"/>
      <c r="E14" s="19"/>
      <c r="F14" s="19"/>
      <c r="G14" s="19"/>
      <c r="H14" s="47"/>
      <c r="I14" s="20"/>
      <c r="J14" s="13">
        <f t="shared" si="0"/>
        <v>0</v>
      </c>
      <c r="K14" s="19"/>
    </row>
    <row r="15" spans="1:25">
      <c r="A15" s="19"/>
      <c r="B15" s="19"/>
      <c r="C15" s="19"/>
      <c r="D15" s="17"/>
      <c r="E15" s="17"/>
      <c r="F15" s="19"/>
      <c r="G15" s="19"/>
      <c r="H15" s="47"/>
      <c r="I15" s="20"/>
      <c r="J15" s="13">
        <f t="shared" si="0"/>
        <v>0</v>
      </c>
      <c r="K15" s="19"/>
    </row>
    <row r="16" spans="1:25">
      <c r="A16" s="19"/>
      <c r="B16" s="19"/>
      <c r="C16" s="20"/>
      <c r="D16" s="19"/>
      <c r="E16" s="19"/>
      <c r="F16" s="19"/>
      <c r="G16" s="19"/>
      <c r="H16" s="47"/>
      <c r="I16" s="20"/>
      <c r="J16" s="13">
        <f t="shared" si="0"/>
        <v>0</v>
      </c>
      <c r="K16" s="20"/>
    </row>
    <row r="17" spans="1:11">
      <c r="A17" s="19"/>
      <c r="B17" s="19"/>
      <c r="C17" s="19"/>
      <c r="D17" s="19"/>
      <c r="E17" s="19"/>
      <c r="F17" s="19"/>
      <c r="G17" s="19"/>
      <c r="H17" s="47"/>
      <c r="I17" s="20"/>
      <c r="J17" s="13">
        <f t="shared" si="0"/>
        <v>0</v>
      </c>
      <c r="K17" s="20"/>
    </row>
    <row r="18" spans="1:11">
      <c r="A18" s="19"/>
      <c r="B18" s="19"/>
      <c r="C18" s="19"/>
      <c r="D18" s="19"/>
      <c r="E18" s="19"/>
      <c r="F18" s="19"/>
      <c r="G18" s="19"/>
      <c r="H18" s="47"/>
      <c r="I18" s="20"/>
      <c r="J18" s="13">
        <f t="shared" si="0"/>
        <v>0</v>
      </c>
      <c r="K18" s="20"/>
    </row>
    <row r="19" spans="1:11">
      <c r="A19" s="19"/>
      <c r="B19" s="20"/>
      <c r="C19" s="20"/>
      <c r="D19" s="19"/>
      <c r="E19" s="19"/>
      <c r="F19" s="19"/>
      <c r="G19" s="19"/>
      <c r="H19" s="47"/>
      <c r="I19" s="20"/>
      <c r="J19" s="13">
        <f t="shared" si="0"/>
        <v>0</v>
      </c>
      <c r="K19" s="20"/>
    </row>
    <row r="20" spans="1:11">
      <c r="A20" s="19"/>
      <c r="B20" s="19"/>
      <c r="C20" s="20"/>
      <c r="D20" s="19"/>
      <c r="E20" s="19"/>
      <c r="F20" s="19"/>
      <c r="G20" s="19"/>
      <c r="H20" s="47"/>
      <c r="I20" s="20"/>
      <c r="J20" s="13">
        <f t="shared" si="0"/>
        <v>0</v>
      </c>
      <c r="K20" s="20"/>
    </row>
    <row r="21" spans="1:11">
      <c r="A21" s="19"/>
      <c r="B21" s="20"/>
      <c r="C21" s="19"/>
      <c r="D21" s="19"/>
      <c r="E21" s="19"/>
      <c r="F21" s="19"/>
      <c r="G21" s="19"/>
      <c r="H21" s="47"/>
      <c r="I21" s="20"/>
      <c r="J21" s="13">
        <f t="shared" si="0"/>
        <v>0</v>
      </c>
      <c r="K21" s="20"/>
    </row>
    <row r="22" spans="1:11">
      <c r="A22" s="19"/>
      <c r="B22" s="20"/>
      <c r="C22" s="19"/>
      <c r="D22" s="19"/>
      <c r="E22" s="19"/>
      <c r="F22" s="19"/>
      <c r="G22" s="19"/>
      <c r="H22" s="47"/>
      <c r="I22" s="20"/>
      <c r="J22" s="13">
        <f t="shared" si="0"/>
        <v>0</v>
      </c>
      <c r="K22" s="20"/>
    </row>
    <row r="23" spans="1:11">
      <c r="B23" s="55"/>
      <c r="F23" s="56"/>
    </row>
    <row r="24" spans="1:11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</row>
    <row r="25" spans="1:11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</row>
    <row r="26" spans="1:11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</row>
    <row r="27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  <row r="28" spans="1:1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>
      <c r="A29" s="57"/>
      <c r="B29" s="57"/>
      <c r="C29" s="57"/>
      <c r="D29" s="57"/>
      <c r="E29" s="57"/>
      <c r="F29" s="57"/>
      <c r="G29" s="57"/>
      <c r="H29" s="57"/>
      <c r="I29" s="57"/>
      <c r="J29" s="57"/>
      <c r="K29" s="57"/>
    </row>
    <row r="30" spans="1:11">
      <c r="A30" s="58"/>
      <c r="B30" s="58"/>
      <c r="C30" s="58"/>
      <c r="D30" s="58"/>
      <c r="E30" s="58"/>
      <c r="F30" s="58"/>
      <c r="G30" s="49"/>
      <c r="H30" s="58"/>
      <c r="I30" s="49"/>
      <c r="J30" s="49"/>
      <c r="K30" s="49"/>
    </row>
    <row r="31" spans="1:11">
      <c r="A31" s="58"/>
      <c r="B31" s="49"/>
      <c r="C31" s="49"/>
      <c r="D31" s="58"/>
      <c r="E31" s="58"/>
      <c r="F31" s="58"/>
      <c r="G31" s="49"/>
      <c r="H31" s="58"/>
      <c r="I31" s="49"/>
      <c r="J31" s="49"/>
      <c r="K31" s="49"/>
    </row>
    <row r="32" spans="1:11">
      <c r="A32" s="58"/>
      <c r="B32" s="49"/>
      <c r="C32" s="58"/>
      <c r="D32" s="58"/>
      <c r="E32" s="58"/>
      <c r="F32" s="58"/>
      <c r="G32" s="49"/>
      <c r="H32" s="58"/>
      <c r="I32" s="49"/>
      <c r="J32" s="49"/>
      <c r="K32" s="49"/>
    </row>
    <row r="33" spans="1:11">
      <c r="A33" s="58"/>
      <c r="B33" s="49"/>
      <c r="C33" s="58"/>
      <c r="D33" s="58"/>
      <c r="E33" s="58"/>
      <c r="F33" s="58"/>
      <c r="G33" s="49"/>
      <c r="H33" s="58"/>
      <c r="I33" s="49"/>
      <c r="J33" s="49"/>
      <c r="K33" s="49"/>
    </row>
    <row r="34" spans="1:11">
      <c r="A34" s="58"/>
      <c r="B34" s="49"/>
      <c r="C34" s="58"/>
      <c r="D34" s="58"/>
      <c r="E34" s="58"/>
      <c r="F34" s="58"/>
      <c r="G34" s="49"/>
      <c r="H34" s="58"/>
      <c r="I34" s="49"/>
      <c r="J34" s="49"/>
      <c r="K34" s="49"/>
    </row>
    <row r="35" spans="1:11">
      <c r="A35" s="58"/>
      <c r="B35" s="59"/>
      <c r="C35" s="49"/>
      <c r="D35" s="58"/>
      <c r="E35" s="58"/>
      <c r="F35" s="60"/>
      <c r="G35" s="49"/>
      <c r="H35" s="58"/>
      <c r="I35" s="49"/>
      <c r="J35" s="49"/>
      <c r="K35" s="49"/>
    </row>
    <row r="36" spans="1:11">
      <c r="A36" s="58"/>
      <c r="B36" s="58"/>
      <c r="C36" s="49"/>
      <c r="D36" s="58"/>
      <c r="E36" s="58"/>
      <c r="F36" s="60"/>
      <c r="G36" s="49"/>
      <c r="H36" s="58"/>
      <c r="I36" s="49"/>
      <c r="J36" s="49"/>
      <c r="K36" s="49"/>
    </row>
    <row r="37" spans="1:11">
      <c r="A37" s="58"/>
      <c r="B37" s="58"/>
      <c r="C37" s="49"/>
      <c r="D37" s="58"/>
      <c r="E37" s="58"/>
      <c r="F37" s="60"/>
      <c r="G37" s="49"/>
      <c r="H37" s="58"/>
      <c r="I37" s="49"/>
      <c r="J37" s="49"/>
      <c r="K37" s="49"/>
    </row>
    <row r="38" spans="1:11">
      <c r="A38" s="58"/>
      <c r="B38" s="58"/>
      <c r="C38" s="49"/>
      <c r="D38" s="58"/>
      <c r="E38" s="58"/>
      <c r="F38" s="60"/>
      <c r="G38" s="49"/>
      <c r="H38" s="58"/>
      <c r="I38" s="49"/>
      <c r="J38" s="49"/>
      <c r="K38" s="49"/>
    </row>
    <row r="39" spans="1:11">
      <c r="A39" s="58"/>
      <c r="B39" s="58"/>
      <c r="C39" s="49"/>
      <c r="D39" s="58"/>
      <c r="E39" s="58"/>
      <c r="F39" s="60"/>
      <c r="G39" s="49"/>
      <c r="H39" s="58"/>
      <c r="I39" s="49"/>
      <c r="J39" s="49"/>
      <c r="K39" s="49"/>
    </row>
    <row r="40" spans="1:11">
      <c r="A40" s="58"/>
      <c r="B40" s="58"/>
      <c r="C40" s="49"/>
      <c r="D40" s="58"/>
      <c r="E40" s="58"/>
      <c r="F40" s="60"/>
      <c r="G40" s="49"/>
      <c r="H40" s="58"/>
      <c r="I40" s="49"/>
      <c r="J40" s="49"/>
      <c r="K40" s="49"/>
    </row>
    <row r="41" spans="1:11">
      <c r="A41" s="58"/>
      <c r="B41" s="58"/>
      <c r="C41" s="49"/>
      <c r="D41" s="58"/>
      <c r="E41" s="58"/>
      <c r="F41" s="60"/>
      <c r="G41" s="49"/>
      <c r="H41" s="58"/>
      <c r="I41" s="49"/>
      <c r="J41" s="49"/>
      <c r="K41" s="49"/>
    </row>
    <row r="42" spans="1:11">
      <c r="A42" s="58"/>
      <c r="B42" s="58"/>
      <c r="C42" s="49"/>
      <c r="D42" s="58"/>
      <c r="E42" s="58"/>
      <c r="F42" s="60"/>
      <c r="G42" s="49"/>
      <c r="H42" s="58"/>
      <c r="I42" s="49"/>
      <c r="J42" s="49"/>
      <c r="K42" s="49"/>
    </row>
    <row r="43" spans="1:11">
      <c r="A43" s="58"/>
      <c r="B43" s="58"/>
      <c r="C43" s="49"/>
      <c r="D43" s="58"/>
      <c r="E43" s="58"/>
      <c r="F43" s="60"/>
      <c r="G43" s="49"/>
      <c r="H43" s="58"/>
      <c r="I43" s="49"/>
      <c r="J43" s="49"/>
      <c r="K43" s="49"/>
    </row>
    <row r="44" spans="1:11">
      <c r="A44" s="58"/>
      <c r="B44" s="58"/>
      <c r="C44" s="49"/>
      <c r="D44" s="58"/>
      <c r="E44" s="58"/>
      <c r="F44" s="60"/>
      <c r="G44" s="49"/>
      <c r="H44" s="58"/>
      <c r="I44" s="49"/>
      <c r="J44" s="49"/>
      <c r="K44" s="49"/>
    </row>
    <row r="45" spans="1:11">
      <c r="A45" s="58"/>
      <c r="B45" s="58"/>
      <c r="C45" s="49"/>
      <c r="D45" s="58"/>
      <c r="E45" s="58"/>
      <c r="F45" s="60"/>
      <c r="G45" s="49"/>
      <c r="H45" s="58"/>
      <c r="I45" s="49"/>
      <c r="J45" s="49"/>
      <c r="K45" s="49"/>
    </row>
    <row r="46" spans="1:11">
      <c r="F46" s="60"/>
    </row>
    <row r="47" spans="1:11">
      <c r="F47" s="60"/>
    </row>
    <row r="48" spans="1:11">
      <c r="F48" s="56"/>
    </row>
    <row r="49" spans="1:11">
      <c r="F49" s="56"/>
    </row>
    <row r="50" spans="1:11">
      <c r="F50" s="56"/>
    </row>
    <row r="55" spans="1:11">
      <c r="A55" s="220"/>
      <c r="B55" s="221"/>
      <c r="C55" s="221"/>
      <c r="D55" s="221"/>
      <c r="E55" s="221"/>
      <c r="F55" s="221"/>
      <c r="G55" s="221"/>
      <c r="H55" s="221"/>
      <c r="I55" s="221"/>
      <c r="J55" s="221"/>
      <c r="K55" s="222"/>
    </row>
  </sheetData>
  <mergeCells count="1">
    <mergeCell ref="A55:K55"/>
  </mergeCells>
  <dataValidations count="1">
    <dataValidation type="list" allowBlank="1" sqref="H6:H22" xr:uid="{00000000-0002-0000-0800-000000000000}">
      <formula1>"Built,Donated,Purchased,Inherited,Other"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Inherited Items</vt:lpstr>
      <vt:lpstr>Subsystem BOMs -&gt;</vt:lpstr>
      <vt:lpstr>Electrical</vt:lpstr>
      <vt:lpstr>Extruder</vt:lpstr>
      <vt:lpstr>Frame</vt:lpstr>
      <vt:lpstr>Mixing</vt:lpstr>
      <vt:lpstr>Concrete</vt:lpstr>
      <vt:lpstr>Testing BOMs -&gt;</vt:lpstr>
      <vt:lpstr>Electrical Tests</vt:lpstr>
      <vt:lpstr>Extruder Tests</vt:lpstr>
      <vt:lpstr>Z-Axis Tests</vt:lpstr>
      <vt:lpstr>Mixing Tests</vt:lpstr>
      <vt:lpstr>Concrete Tests</vt:lpstr>
      <vt:lpstr>BOM old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Derek Gagnon</cp:lastModifiedBy>
  <dcterms:modified xsi:type="dcterms:W3CDTF">2021-04-30T22:29:51Z</dcterms:modified>
</cp:coreProperties>
</file>